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shank\Downloads\CH\"/>
    </mc:Choice>
  </mc:AlternateContent>
  <bookViews>
    <workbookView xWindow="0" yWindow="0" windowWidth="23040" windowHeight="9408" activeTab="2"/>
  </bookViews>
  <sheets>
    <sheet name="Ocean Carriers FCF" sheetId="6" r:id="rId1"/>
    <sheet name="15 year boat life, 35% tax rate" sheetId="7" r:id="rId2"/>
    <sheet name="25 year boat life, 0% tax rate" sheetId="8" r:id="rId3"/>
    <sheet name="15 year boat life, 0% tax rate " sheetId="9" r:id="rId4"/>
  </sheets>
  <calcPr calcId="152511"/>
</workbook>
</file>

<file path=xl/calcChain.xml><?xml version="1.0" encoding="utf-8"?>
<calcChain xmlns="http://schemas.openxmlformats.org/spreadsheetml/2006/main">
  <c r="AB53" i="8" l="1"/>
  <c r="Z53" i="8"/>
  <c r="AA53" i="8" s="1"/>
  <c r="U51" i="8"/>
  <c r="V51" i="8" s="1"/>
  <c r="W51" i="8" s="1"/>
  <c r="P49" i="8"/>
  <c r="K47" i="8"/>
  <c r="L45" i="8"/>
  <c r="H45" i="8"/>
  <c r="I45" i="8" s="1"/>
  <c r="J45" i="8" s="1"/>
  <c r="K45" i="8" s="1"/>
  <c r="F45" i="8"/>
  <c r="G45" i="8" s="1"/>
  <c r="E45" i="8"/>
  <c r="E56" i="8" s="1"/>
  <c r="D45" i="8"/>
  <c r="G43" i="8"/>
  <c r="F31" i="8"/>
  <c r="F46" i="8" s="1"/>
  <c r="AC25" i="8"/>
  <c r="Y25" i="8"/>
  <c r="U25" i="8"/>
  <c r="Q25" i="8"/>
  <c r="M25" i="8"/>
  <c r="I25" i="8"/>
  <c r="G19" i="8"/>
  <c r="G26" i="8" s="1"/>
  <c r="AD18" i="8"/>
  <c r="AD25" i="8" s="1"/>
  <c r="AC18" i="8"/>
  <c r="AB18" i="8"/>
  <c r="AB25" i="8" s="1"/>
  <c r="AA18" i="8"/>
  <c r="AA25" i="8" s="1"/>
  <c r="Z18" i="8"/>
  <c r="Z25" i="8" s="1"/>
  <c r="Y18" i="8"/>
  <c r="X18" i="8"/>
  <c r="X25" i="8" s="1"/>
  <c r="W18" i="8"/>
  <c r="W25" i="8" s="1"/>
  <c r="V18" i="8"/>
  <c r="V25" i="8" s="1"/>
  <c r="U18" i="8"/>
  <c r="T18" i="8"/>
  <c r="T25" i="8" s="1"/>
  <c r="S18" i="8"/>
  <c r="S25" i="8" s="1"/>
  <c r="R18" i="8"/>
  <c r="R25" i="8" s="1"/>
  <c r="Q18" i="8"/>
  <c r="P18" i="8"/>
  <c r="P25" i="8" s="1"/>
  <c r="O18" i="8"/>
  <c r="O25" i="8" s="1"/>
  <c r="N18" i="8"/>
  <c r="N25" i="8" s="1"/>
  <c r="M18" i="8"/>
  <c r="L18" i="8"/>
  <c r="L25" i="8" s="1"/>
  <c r="K18" i="8"/>
  <c r="K25" i="8" s="1"/>
  <c r="J18" i="8"/>
  <c r="J25" i="8" s="1"/>
  <c r="I18" i="8"/>
  <c r="H18" i="8"/>
  <c r="H25" i="8" s="1"/>
  <c r="G18" i="8"/>
  <c r="G25" i="8" s="1"/>
  <c r="G28" i="8" s="1"/>
  <c r="F18" i="8"/>
  <c r="G14" i="8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H13" i="8"/>
  <c r="G13" i="8"/>
  <c r="K12" i="8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H12" i="8"/>
  <c r="I12" i="8" s="1"/>
  <c r="J12" i="8" s="1"/>
  <c r="G12" i="8"/>
  <c r="H11" i="8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G11" i="8"/>
  <c r="D56" i="9"/>
  <c r="P49" i="9"/>
  <c r="Q49" i="9" s="1"/>
  <c r="K47" i="9"/>
  <c r="L47" i="9" s="1"/>
  <c r="F45" i="9"/>
  <c r="E45" i="9"/>
  <c r="E59" i="9" s="1"/>
  <c r="D45" i="9"/>
  <c r="D59" i="9" s="1"/>
  <c r="G43" i="9"/>
  <c r="Q25" i="9"/>
  <c r="M25" i="9"/>
  <c r="I25" i="9"/>
  <c r="H19" i="9"/>
  <c r="G19" i="9"/>
  <c r="G26" i="9" s="1"/>
  <c r="T18" i="9"/>
  <c r="T25" i="9" s="1"/>
  <c r="S18" i="9"/>
  <c r="S25" i="9" s="1"/>
  <c r="R18" i="9"/>
  <c r="R25" i="9" s="1"/>
  <c r="Q18" i="9"/>
  <c r="P18" i="9"/>
  <c r="P25" i="9" s="1"/>
  <c r="O18" i="9"/>
  <c r="O25" i="9" s="1"/>
  <c r="N18" i="9"/>
  <c r="N25" i="9" s="1"/>
  <c r="M18" i="9"/>
  <c r="L18" i="9"/>
  <c r="L25" i="9" s="1"/>
  <c r="K18" i="9"/>
  <c r="K25" i="9" s="1"/>
  <c r="J18" i="9"/>
  <c r="J25" i="9" s="1"/>
  <c r="I18" i="9"/>
  <c r="H18" i="9"/>
  <c r="H25" i="9" s="1"/>
  <c r="G18" i="9"/>
  <c r="G25" i="9" s="1"/>
  <c r="G28" i="9" s="1"/>
  <c r="F18" i="9"/>
  <c r="F25" i="9" s="1"/>
  <c r="G14" i="9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G13" i="9"/>
  <c r="H13" i="9" s="1"/>
  <c r="I13" i="9" s="1"/>
  <c r="J13" i="9" s="1"/>
  <c r="K13" i="9" s="1"/>
  <c r="L13" i="9" s="1"/>
  <c r="M13" i="9" s="1"/>
  <c r="N13" i="9" s="1"/>
  <c r="O13" i="9" s="1"/>
  <c r="P13" i="9" s="1"/>
  <c r="Q13" i="9" s="1"/>
  <c r="R13" i="9" s="1"/>
  <c r="S13" i="9" s="1"/>
  <c r="T13" i="9" s="1"/>
  <c r="G12" i="9"/>
  <c r="H12" i="9" s="1"/>
  <c r="I12" i="9" s="1"/>
  <c r="J12" i="9" s="1"/>
  <c r="K12" i="9" s="1"/>
  <c r="G11" i="9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P49" i="7"/>
  <c r="Q49" i="7" s="1"/>
  <c r="R49" i="7" s="1"/>
  <c r="S49" i="7" s="1"/>
  <c r="T49" i="7" s="1"/>
  <c r="K47" i="7"/>
  <c r="L45" i="7"/>
  <c r="M45" i="7" s="1"/>
  <c r="N45" i="7" s="1"/>
  <c r="O45" i="7" s="1"/>
  <c r="H45" i="7"/>
  <c r="I45" i="7" s="1"/>
  <c r="J45" i="7" s="1"/>
  <c r="K45" i="7" s="1"/>
  <c r="G45" i="7"/>
  <c r="F45" i="7"/>
  <c r="E45" i="7"/>
  <c r="E56" i="7" s="1"/>
  <c r="D45" i="7"/>
  <c r="D59" i="7" s="1"/>
  <c r="G43" i="7"/>
  <c r="F31" i="7"/>
  <c r="F46" i="7" s="1"/>
  <c r="M25" i="7"/>
  <c r="H19" i="7"/>
  <c r="G19" i="7"/>
  <c r="G26" i="7" s="1"/>
  <c r="T18" i="7"/>
  <c r="T25" i="7" s="1"/>
  <c r="S18" i="7"/>
  <c r="S25" i="7" s="1"/>
  <c r="R18" i="7"/>
  <c r="R25" i="7" s="1"/>
  <c r="Q18" i="7"/>
  <c r="Q25" i="7" s="1"/>
  <c r="P18" i="7"/>
  <c r="P25" i="7" s="1"/>
  <c r="O18" i="7"/>
  <c r="O25" i="7" s="1"/>
  <c r="N18" i="7"/>
  <c r="N25" i="7" s="1"/>
  <c r="M18" i="7"/>
  <c r="L18" i="7"/>
  <c r="L25" i="7" s="1"/>
  <c r="K18" i="7"/>
  <c r="K25" i="7" s="1"/>
  <c r="J18" i="7"/>
  <c r="J25" i="7" s="1"/>
  <c r="I18" i="7"/>
  <c r="I25" i="7" s="1"/>
  <c r="H18" i="7"/>
  <c r="H25" i="7" s="1"/>
  <c r="G18" i="7"/>
  <c r="G25" i="7" s="1"/>
  <c r="F18" i="7"/>
  <c r="F25" i="7" s="1"/>
  <c r="G14" i="7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G13" i="7"/>
  <c r="G12" i="7"/>
  <c r="H12" i="7" s="1"/>
  <c r="I12" i="7" s="1"/>
  <c r="J12" i="7" s="1"/>
  <c r="K12" i="7" s="1"/>
  <c r="L12" i="7" s="1"/>
  <c r="M12" i="7" s="1"/>
  <c r="N12" i="7" s="1"/>
  <c r="O12" i="7" s="1"/>
  <c r="P12" i="7" s="1"/>
  <c r="I11" i="7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G11" i="7"/>
  <c r="H11" i="7" s="1"/>
  <c r="C63" i="6"/>
  <c r="C62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U34" i="8" l="1"/>
  <c r="U52" i="8" s="1"/>
  <c r="V12" i="8"/>
  <c r="AC53" i="8"/>
  <c r="F26" i="8"/>
  <c r="F25" i="8"/>
  <c r="X51" i="8"/>
  <c r="G31" i="8"/>
  <c r="G37" i="8" s="1"/>
  <c r="H31" i="8"/>
  <c r="I13" i="8"/>
  <c r="G46" i="8"/>
  <c r="D59" i="8"/>
  <c r="E59" i="8"/>
  <c r="D56" i="8"/>
  <c r="M45" i="8"/>
  <c r="H19" i="8"/>
  <c r="G56" i="8"/>
  <c r="H43" i="8"/>
  <c r="P33" i="8"/>
  <c r="P50" i="8" s="1"/>
  <c r="Q49" i="8"/>
  <c r="L47" i="8"/>
  <c r="K32" i="8"/>
  <c r="K48" i="8" s="1"/>
  <c r="F56" i="8"/>
  <c r="L12" i="9"/>
  <c r="M12" i="9" s="1"/>
  <c r="N12" i="9" s="1"/>
  <c r="O12" i="9" s="1"/>
  <c r="P12" i="9" s="1"/>
  <c r="K32" i="9"/>
  <c r="K48" i="9" s="1"/>
  <c r="F26" i="9"/>
  <c r="L32" i="9"/>
  <c r="M47" i="9"/>
  <c r="F28" i="9"/>
  <c r="F37" i="9" s="1"/>
  <c r="H26" i="9"/>
  <c r="H28" i="9" s="1"/>
  <c r="I19" i="9"/>
  <c r="R49" i="9"/>
  <c r="H43" i="9"/>
  <c r="G45" i="9"/>
  <c r="E56" i="9"/>
  <c r="F31" i="9"/>
  <c r="F46" i="9" s="1"/>
  <c r="F26" i="7"/>
  <c r="F28" i="7"/>
  <c r="F37" i="7" s="1"/>
  <c r="F38" i="7" s="1"/>
  <c r="P33" i="7"/>
  <c r="P50" i="7" s="1"/>
  <c r="Q12" i="7"/>
  <c r="H26" i="7"/>
  <c r="H28" i="7" s="1"/>
  <c r="I19" i="7"/>
  <c r="G31" i="7"/>
  <c r="G46" i="7" s="1"/>
  <c r="H13" i="7"/>
  <c r="G28" i="7"/>
  <c r="G37" i="7" s="1"/>
  <c r="L47" i="7"/>
  <c r="K32" i="7"/>
  <c r="K48" i="7" s="1"/>
  <c r="E59" i="7"/>
  <c r="D56" i="7"/>
  <c r="H43" i="7"/>
  <c r="F56" i="7"/>
  <c r="P45" i="7"/>
  <c r="G43" i="6"/>
  <c r="H43" i="6" s="1"/>
  <c r="I43" i="6" s="1"/>
  <c r="J43" i="6" s="1"/>
  <c r="K43" i="6" s="1"/>
  <c r="L43" i="6" s="1"/>
  <c r="M43" i="6" s="1"/>
  <c r="N43" i="6" s="1"/>
  <c r="O43" i="6" s="1"/>
  <c r="P43" i="6" s="1"/>
  <c r="Q43" i="6" s="1"/>
  <c r="R43" i="6" s="1"/>
  <c r="S43" i="6" s="1"/>
  <c r="T43" i="6" s="1"/>
  <c r="U43" i="6" s="1"/>
  <c r="V43" i="6" s="1"/>
  <c r="W43" i="6" s="1"/>
  <c r="X43" i="6" s="1"/>
  <c r="Y43" i="6" s="1"/>
  <c r="Z43" i="6" s="1"/>
  <c r="AA43" i="6" s="1"/>
  <c r="AB43" i="6" s="1"/>
  <c r="AC43" i="6" s="1"/>
  <c r="AD43" i="6" s="1"/>
  <c r="G19" i="6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G11" i="6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G12" i="6"/>
  <c r="H12" i="6" s="1"/>
  <c r="I12" i="6" s="1"/>
  <c r="J12" i="6" s="1"/>
  <c r="K12" i="6" s="1"/>
  <c r="G13" i="6"/>
  <c r="H13" i="6" s="1"/>
  <c r="G14" i="6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D14" i="6" s="1"/>
  <c r="G38" i="8" l="1"/>
  <c r="G39" i="8" s="1"/>
  <c r="G59" i="8" s="1"/>
  <c r="Q33" i="8"/>
  <c r="R49" i="8"/>
  <c r="AD53" i="8"/>
  <c r="Q50" i="8"/>
  <c r="Y51" i="8"/>
  <c r="L48" i="8"/>
  <c r="I43" i="8"/>
  <c r="N45" i="8"/>
  <c r="H46" i="8"/>
  <c r="I46" i="8" s="1"/>
  <c r="I31" i="8"/>
  <c r="J13" i="8"/>
  <c r="F28" i="8"/>
  <c r="F37" i="8" s="1"/>
  <c r="V34" i="8"/>
  <c r="W12" i="8"/>
  <c r="I19" i="8"/>
  <c r="H26" i="8"/>
  <c r="H28" i="8" s="1"/>
  <c r="H37" i="8" s="1"/>
  <c r="M47" i="8"/>
  <c r="L32" i="8"/>
  <c r="V52" i="8"/>
  <c r="I26" i="9"/>
  <c r="I28" i="9" s="1"/>
  <c r="J19" i="9"/>
  <c r="G46" i="9"/>
  <c r="M32" i="9"/>
  <c r="N47" i="9"/>
  <c r="F56" i="9"/>
  <c r="F38" i="9"/>
  <c r="F39" i="9" s="1"/>
  <c r="F59" i="9" s="1"/>
  <c r="L48" i="9"/>
  <c r="M48" i="9" s="1"/>
  <c r="I43" i="9"/>
  <c r="G31" i="9"/>
  <c r="G37" i="9" s="1"/>
  <c r="H45" i="9"/>
  <c r="S49" i="9"/>
  <c r="P33" i="9"/>
  <c r="P50" i="9" s="1"/>
  <c r="Q12" i="9"/>
  <c r="F39" i="7"/>
  <c r="F59" i="7" s="1"/>
  <c r="G56" i="7"/>
  <c r="G38" i="7"/>
  <c r="G39" i="7" s="1"/>
  <c r="G59" i="7" s="1"/>
  <c r="Q45" i="7"/>
  <c r="I26" i="7"/>
  <c r="I28" i="7" s="1"/>
  <c r="J19" i="7"/>
  <c r="Q33" i="7"/>
  <c r="Q50" i="7" s="1"/>
  <c r="R12" i="7"/>
  <c r="M47" i="7"/>
  <c r="L32" i="7"/>
  <c r="I43" i="7"/>
  <c r="L48" i="7"/>
  <c r="I13" i="7"/>
  <c r="H31" i="7"/>
  <c r="H37" i="7" s="1"/>
  <c r="L12" i="6"/>
  <c r="I13" i="6"/>
  <c r="Z53" i="6"/>
  <c r="AA53" i="6" s="1"/>
  <c r="U51" i="6"/>
  <c r="P49" i="6"/>
  <c r="K47" i="6"/>
  <c r="K32" i="6" s="1"/>
  <c r="F45" i="6"/>
  <c r="E45" i="6"/>
  <c r="D45" i="6"/>
  <c r="AD18" i="6"/>
  <c r="AD25" i="6" s="1"/>
  <c r="AC18" i="6"/>
  <c r="AC25" i="6" s="1"/>
  <c r="AB18" i="6"/>
  <c r="AB25" i="6" s="1"/>
  <c r="AA18" i="6"/>
  <c r="AA25" i="6" s="1"/>
  <c r="Z18" i="6"/>
  <c r="Z25" i="6" s="1"/>
  <c r="Y18" i="6"/>
  <c r="Y25" i="6" s="1"/>
  <c r="X18" i="6"/>
  <c r="X25" i="6" s="1"/>
  <c r="W18" i="6"/>
  <c r="W25" i="6" s="1"/>
  <c r="V18" i="6"/>
  <c r="V25" i="6" s="1"/>
  <c r="U18" i="6"/>
  <c r="U25" i="6" s="1"/>
  <c r="T18" i="6"/>
  <c r="T25" i="6" s="1"/>
  <c r="S18" i="6"/>
  <c r="S25" i="6" s="1"/>
  <c r="R18" i="6"/>
  <c r="R25" i="6" s="1"/>
  <c r="Q18" i="6"/>
  <c r="Q25" i="6" s="1"/>
  <c r="P18" i="6"/>
  <c r="P25" i="6" s="1"/>
  <c r="O18" i="6"/>
  <c r="O25" i="6" s="1"/>
  <c r="N18" i="6"/>
  <c r="N25" i="6" s="1"/>
  <c r="M18" i="6"/>
  <c r="M25" i="6" s="1"/>
  <c r="L18" i="6"/>
  <c r="L25" i="6" s="1"/>
  <c r="K18" i="6"/>
  <c r="K25" i="6" s="1"/>
  <c r="J18" i="6"/>
  <c r="J25" i="6" s="1"/>
  <c r="I18" i="6"/>
  <c r="I25" i="6" s="1"/>
  <c r="H18" i="6"/>
  <c r="H25" i="6" s="1"/>
  <c r="G18" i="6"/>
  <c r="G25" i="6" s="1"/>
  <c r="F18" i="6"/>
  <c r="F26" i="6" s="1"/>
  <c r="J31" i="8" l="1"/>
  <c r="K13" i="8"/>
  <c r="R50" i="8"/>
  <c r="X12" i="8"/>
  <c r="W34" i="8"/>
  <c r="W52" i="8" s="1"/>
  <c r="H56" i="8"/>
  <c r="Z51" i="8"/>
  <c r="AA51" i="8" s="1"/>
  <c r="AB51" i="8" s="1"/>
  <c r="AC51" i="8" s="1"/>
  <c r="AD51" i="8" s="1"/>
  <c r="H38" i="8"/>
  <c r="H39" i="8" s="1"/>
  <c r="H59" i="8" s="1"/>
  <c r="F38" i="8"/>
  <c r="F39" i="8" s="1"/>
  <c r="F59" i="8" s="1"/>
  <c r="S49" i="8"/>
  <c r="R33" i="8"/>
  <c r="I26" i="8"/>
  <c r="I28" i="8" s="1"/>
  <c r="I37" i="8" s="1"/>
  <c r="J19" i="8"/>
  <c r="O45" i="8"/>
  <c r="N47" i="8"/>
  <c r="M32" i="8"/>
  <c r="M48" i="8" s="1"/>
  <c r="J46" i="8"/>
  <c r="J43" i="8"/>
  <c r="I56" i="8"/>
  <c r="R12" i="9"/>
  <c r="Q33" i="9"/>
  <c r="T49" i="9"/>
  <c r="J43" i="9"/>
  <c r="K19" i="9"/>
  <c r="J26" i="9"/>
  <c r="J28" i="9" s="1"/>
  <c r="Q50" i="9"/>
  <c r="I45" i="9"/>
  <c r="H31" i="9"/>
  <c r="H37" i="9" s="1"/>
  <c r="O47" i="9"/>
  <c r="N32" i="9"/>
  <c r="N48" i="9" s="1"/>
  <c r="G56" i="9"/>
  <c r="G38" i="9"/>
  <c r="G39" i="9" s="1"/>
  <c r="G59" i="9" s="1"/>
  <c r="H38" i="7"/>
  <c r="H39" i="7" s="1"/>
  <c r="H59" i="7" s="1"/>
  <c r="K19" i="7"/>
  <c r="J26" i="7"/>
  <c r="J28" i="7" s="1"/>
  <c r="R45" i="7"/>
  <c r="J43" i="7"/>
  <c r="H46" i="7"/>
  <c r="N47" i="7"/>
  <c r="M32" i="7"/>
  <c r="M48" i="7" s="1"/>
  <c r="I31" i="7"/>
  <c r="I37" i="7" s="1"/>
  <c r="J13" i="7"/>
  <c r="R33" i="7"/>
  <c r="R50" i="7" s="1"/>
  <c r="S12" i="7"/>
  <c r="G26" i="6"/>
  <c r="G28" i="6" s="1"/>
  <c r="G45" i="6"/>
  <c r="G31" i="6" s="1"/>
  <c r="F31" i="6"/>
  <c r="F46" i="6" s="1"/>
  <c r="K48" i="6"/>
  <c r="H26" i="6"/>
  <c r="H28" i="6" s="1"/>
  <c r="I26" i="6"/>
  <c r="I28" i="6" s="1"/>
  <c r="J13" i="6"/>
  <c r="M12" i="6"/>
  <c r="V51" i="6"/>
  <c r="D56" i="6"/>
  <c r="F25" i="6"/>
  <c r="F28" i="6" s="1"/>
  <c r="F37" i="6" s="1"/>
  <c r="F38" i="6" s="1"/>
  <c r="L47" i="6"/>
  <c r="L32" i="6" s="1"/>
  <c r="Q49" i="6"/>
  <c r="AB53" i="6"/>
  <c r="E56" i="6"/>
  <c r="W51" i="6"/>
  <c r="X52" i="8" l="1"/>
  <c r="S33" i="8"/>
  <c r="T49" i="8"/>
  <c r="S50" i="8"/>
  <c r="N32" i="8"/>
  <c r="N48" i="8" s="1"/>
  <c r="O47" i="8"/>
  <c r="I38" i="8"/>
  <c r="I39" i="8" s="1"/>
  <c r="I59" i="8" s="1"/>
  <c r="P45" i="8"/>
  <c r="K19" i="8"/>
  <c r="J26" i="8"/>
  <c r="J28" i="8" s="1"/>
  <c r="J37" i="8" s="1"/>
  <c r="K31" i="8"/>
  <c r="K46" i="8" s="1"/>
  <c r="L13" i="8"/>
  <c r="J56" i="8"/>
  <c r="K43" i="8"/>
  <c r="Y12" i="8"/>
  <c r="X34" i="8"/>
  <c r="R50" i="9"/>
  <c r="H46" i="9"/>
  <c r="K43" i="9"/>
  <c r="S12" i="9"/>
  <c r="R33" i="9"/>
  <c r="P47" i="9"/>
  <c r="Q47" i="9" s="1"/>
  <c r="R47" i="9" s="1"/>
  <c r="S47" i="9" s="1"/>
  <c r="T47" i="9" s="1"/>
  <c r="O32" i="9"/>
  <c r="O48" i="9" s="1"/>
  <c r="P48" i="9" s="1"/>
  <c r="Q48" i="9" s="1"/>
  <c r="R48" i="9" s="1"/>
  <c r="S48" i="9" s="1"/>
  <c r="T48" i="9" s="1"/>
  <c r="H39" i="9"/>
  <c r="H59" i="9" s="1"/>
  <c r="H38" i="9"/>
  <c r="J45" i="9"/>
  <c r="I31" i="9"/>
  <c r="I37" i="9" s="1"/>
  <c r="K26" i="9"/>
  <c r="K28" i="9" s="1"/>
  <c r="L19" i="9"/>
  <c r="I38" i="7"/>
  <c r="I39" i="7" s="1"/>
  <c r="I59" i="7" s="1"/>
  <c r="J31" i="7"/>
  <c r="K13" i="7"/>
  <c r="I46" i="7"/>
  <c r="H56" i="7"/>
  <c r="K26" i="7"/>
  <c r="K28" i="7" s="1"/>
  <c r="L19" i="7"/>
  <c r="T12" i="7"/>
  <c r="S33" i="7"/>
  <c r="S50" i="7" s="1"/>
  <c r="S45" i="7"/>
  <c r="O47" i="7"/>
  <c r="N32" i="7"/>
  <c r="N48" i="7" s="1"/>
  <c r="K43" i="7"/>
  <c r="J37" i="7"/>
  <c r="G37" i="6"/>
  <c r="G38" i="6" s="1"/>
  <c r="G39" i="6" s="1"/>
  <c r="H45" i="6"/>
  <c r="H31" i="6" s="1"/>
  <c r="H37" i="6" s="1"/>
  <c r="J26" i="6"/>
  <c r="J28" i="6" s="1"/>
  <c r="N12" i="6"/>
  <c r="K13" i="6"/>
  <c r="G46" i="6"/>
  <c r="G56" i="6" s="1"/>
  <c r="F56" i="6"/>
  <c r="M47" i="6"/>
  <c r="M32" i="6" s="1"/>
  <c r="L48" i="6"/>
  <c r="X51" i="6"/>
  <c r="AC53" i="6"/>
  <c r="R49" i="6"/>
  <c r="F39" i="6"/>
  <c r="O48" i="8" l="1"/>
  <c r="P48" i="8" s="1"/>
  <c r="Q48" i="8" s="1"/>
  <c r="R48" i="8" s="1"/>
  <c r="S48" i="8" s="1"/>
  <c r="T48" i="8" s="1"/>
  <c r="U48" i="8" s="1"/>
  <c r="V48" i="8" s="1"/>
  <c r="W48" i="8" s="1"/>
  <c r="X48" i="8" s="1"/>
  <c r="Y48" i="8" s="1"/>
  <c r="Z48" i="8" s="1"/>
  <c r="AA48" i="8" s="1"/>
  <c r="AB48" i="8" s="1"/>
  <c r="AC48" i="8" s="1"/>
  <c r="AD48" i="8" s="1"/>
  <c r="J38" i="8"/>
  <c r="J39" i="8" s="1"/>
  <c r="J59" i="8" s="1"/>
  <c r="K26" i="8"/>
  <c r="K28" i="8" s="1"/>
  <c r="K37" i="8" s="1"/>
  <c r="L19" i="8"/>
  <c r="T33" i="8"/>
  <c r="U49" i="8"/>
  <c r="V49" i="8" s="1"/>
  <c r="W49" i="8" s="1"/>
  <c r="X49" i="8" s="1"/>
  <c r="Y49" i="8" s="1"/>
  <c r="Z49" i="8" s="1"/>
  <c r="AA49" i="8" s="1"/>
  <c r="AB49" i="8" s="1"/>
  <c r="AC49" i="8" s="1"/>
  <c r="AD49" i="8" s="1"/>
  <c r="M13" i="8"/>
  <c r="L31" i="8"/>
  <c r="L46" i="8" s="1"/>
  <c r="Q45" i="8"/>
  <c r="P47" i="8"/>
  <c r="Q47" i="8" s="1"/>
  <c r="R47" i="8" s="1"/>
  <c r="S47" i="8" s="1"/>
  <c r="T47" i="8" s="1"/>
  <c r="U47" i="8" s="1"/>
  <c r="V47" i="8" s="1"/>
  <c r="W47" i="8" s="1"/>
  <c r="X47" i="8" s="1"/>
  <c r="Y47" i="8" s="1"/>
  <c r="Z47" i="8" s="1"/>
  <c r="AA47" i="8" s="1"/>
  <c r="AB47" i="8" s="1"/>
  <c r="AC47" i="8" s="1"/>
  <c r="AD47" i="8" s="1"/>
  <c r="O32" i="8"/>
  <c r="K56" i="8"/>
  <c r="L43" i="8"/>
  <c r="T50" i="8"/>
  <c r="U50" i="8" s="1"/>
  <c r="V50" i="8" s="1"/>
  <c r="W50" i="8" s="1"/>
  <c r="X50" i="8" s="1"/>
  <c r="Y50" i="8" s="1"/>
  <c r="Z50" i="8" s="1"/>
  <c r="AA50" i="8" s="1"/>
  <c r="AB50" i="8" s="1"/>
  <c r="AC50" i="8" s="1"/>
  <c r="AD50" i="8" s="1"/>
  <c r="Z12" i="8"/>
  <c r="Y34" i="8"/>
  <c r="Y52" i="8" s="1"/>
  <c r="Z52" i="8" s="1"/>
  <c r="AA52" i="8" s="1"/>
  <c r="AB52" i="8" s="1"/>
  <c r="AC52" i="8" s="1"/>
  <c r="AD52" i="8" s="1"/>
  <c r="I38" i="9"/>
  <c r="I39" i="9" s="1"/>
  <c r="I59" i="9" s="1"/>
  <c r="S50" i="9"/>
  <c r="J31" i="9"/>
  <c r="J37" i="9" s="1"/>
  <c r="K45" i="9"/>
  <c r="T12" i="9"/>
  <c r="T33" i="9" s="1"/>
  <c r="S33" i="9"/>
  <c r="L26" i="9"/>
  <c r="L28" i="9" s="1"/>
  <c r="M19" i="9"/>
  <c r="L43" i="9"/>
  <c r="I46" i="9"/>
  <c r="H56" i="9"/>
  <c r="J39" i="7"/>
  <c r="J59" i="7" s="1"/>
  <c r="J38" i="7"/>
  <c r="P47" i="7"/>
  <c r="Q47" i="7" s="1"/>
  <c r="R47" i="7" s="1"/>
  <c r="S47" i="7" s="1"/>
  <c r="T47" i="7" s="1"/>
  <c r="O32" i="7"/>
  <c r="O48" i="7" s="1"/>
  <c r="P48" i="7" s="1"/>
  <c r="Q48" i="7" s="1"/>
  <c r="R48" i="7" s="1"/>
  <c r="S48" i="7" s="1"/>
  <c r="T48" i="7" s="1"/>
  <c r="T33" i="7"/>
  <c r="T50" i="7" s="1"/>
  <c r="J46" i="7"/>
  <c r="I56" i="7"/>
  <c r="L43" i="7"/>
  <c r="L26" i="7"/>
  <c r="L28" i="7" s="1"/>
  <c r="M19" i="7"/>
  <c r="K31" i="7"/>
  <c r="K37" i="7" s="1"/>
  <c r="L13" i="7"/>
  <c r="T45" i="7"/>
  <c r="H38" i="6"/>
  <c r="H39" i="6" s="1"/>
  <c r="I45" i="6"/>
  <c r="I31" i="6" s="1"/>
  <c r="I37" i="6" s="1"/>
  <c r="I38" i="6" s="1"/>
  <c r="I39" i="6" s="1"/>
  <c r="K26" i="6"/>
  <c r="K28" i="6" s="1"/>
  <c r="L13" i="6"/>
  <c r="O12" i="6"/>
  <c r="H46" i="6"/>
  <c r="H56" i="6" s="1"/>
  <c r="M48" i="6"/>
  <c r="N47" i="6"/>
  <c r="N32" i="6" s="1"/>
  <c r="S49" i="6"/>
  <c r="Y51" i="6"/>
  <c r="AD53" i="6"/>
  <c r="M43" i="8" l="1"/>
  <c r="L56" i="8"/>
  <c r="N13" i="8"/>
  <c r="M31" i="8"/>
  <c r="M46" i="8" s="1"/>
  <c r="R45" i="8"/>
  <c r="K38" i="8"/>
  <c r="K39" i="8" s="1"/>
  <c r="K59" i="8" s="1"/>
  <c r="Z35" i="8"/>
  <c r="Z54" i="8" s="1"/>
  <c r="AA12" i="8"/>
  <c r="M19" i="8"/>
  <c r="L26" i="8"/>
  <c r="L28" i="8" s="1"/>
  <c r="L37" i="8" s="1"/>
  <c r="J46" i="9"/>
  <c r="I56" i="9"/>
  <c r="M26" i="9"/>
  <c r="M28" i="9" s="1"/>
  <c r="N19" i="9"/>
  <c r="T50" i="9"/>
  <c r="M43" i="9"/>
  <c r="K31" i="9"/>
  <c r="K37" i="9" s="1"/>
  <c r="L45" i="9"/>
  <c r="J38" i="9"/>
  <c r="J39" i="9"/>
  <c r="J59" i="9" s="1"/>
  <c r="K38" i="7"/>
  <c r="K39" i="7" s="1"/>
  <c r="K59" i="7" s="1"/>
  <c r="M26" i="7"/>
  <c r="M28" i="7" s="1"/>
  <c r="N19" i="7"/>
  <c r="K46" i="7"/>
  <c r="J56" i="7"/>
  <c r="L31" i="7"/>
  <c r="L37" i="7" s="1"/>
  <c r="M13" i="7"/>
  <c r="M43" i="7"/>
  <c r="J45" i="6"/>
  <c r="J31" i="6" s="1"/>
  <c r="J37" i="6" s="1"/>
  <c r="J38" i="6" s="1"/>
  <c r="J39" i="6" s="1"/>
  <c r="L26" i="6"/>
  <c r="L28" i="6" s="1"/>
  <c r="P12" i="6"/>
  <c r="M13" i="6"/>
  <c r="Z51" i="6"/>
  <c r="O47" i="6"/>
  <c r="O32" i="6" s="1"/>
  <c r="N48" i="6"/>
  <c r="K45" i="6"/>
  <c r="K31" i="6" s="1"/>
  <c r="K37" i="6" s="1"/>
  <c r="K38" i="6" s="1"/>
  <c r="K39" i="6" s="1"/>
  <c r="T49" i="6"/>
  <c r="I46" i="6"/>
  <c r="N46" i="8" l="1"/>
  <c r="S45" i="8"/>
  <c r="N43" i="8"/>
  <c r="M56" i="8"/>
  <c r="L38" i="8"/>
  <c r="L39" i="8" s="1"/>
  <c r="L59" i="8" s="1"/>
  <c r="M26" i="8"/>
  <c r="M28" i="8" s="1"/>
  <c r="M37" i="8" s="1"/>
  <c r="N19" i="8"/>
  <c r="O13" i="8"/>
  <c r="N31" i="8"/>
  <c r="AB12" i="8"/>
  <c r="AA35" i="8"/>
  <c r="AA54" i="8" s="1"/>
  <c r="M45" i="9"/>
  <c r="L31" i="9"/>
  <c r="L37" i="9" s="1"/>
  <c r="K46" i="9"/>
  <c r="J56" i="9"/>
  <c r="K38" i="9"/>
  <c r="K39" i="9" s="1"/>
  <c r="K59" i="9" s="1"/>
  <c r="O19" i="9"/>
  <c r="N26" i="9"/>
  <c r="N28" i="9" s="1"/>
  <c r="N43" i="9"/>
  <c r="L38" i="7"/>
  <c r="L39" i="7" s="1"/>
  <c r="L59" i="7" s="1"/>
  <c r="O19" i="7"/>
  <c r="N26" i="7"/>
  <c r="N28" i="7" s="1"/>
  <c r="N43" i="7"/>
  <c r="L46" i="7"/>
  <c r="K56" i="7"/>
  <c r="M31" i="7"/>
  <c r="M37" i="7" s="1"/>
  <c r="N13" i="7"/>
  <c r="M26" i="6"/>
  <c r="M28" i="6" s="1"/>
  <c r="N13" i="6"/>
  <c r="Q12" i="6"/>
  <c r="P33" i="6"/>
  <c r="P50" i="6" s="1"/>
  <c r="P47" i="6"/>
  <c r="O48" i="6"/>
  <c r="P48" i="6" s="1"/>
  <c r="Q48" i="6" s="1"/>
  <c r="R48" i="6" s="1"/>
  <c r="S48" i="6" s="1"/>
  <c r="T48" i="6" s="1"/>
  <c r="U48" i="6" s="1"/>
  <c r="V48" i="6" s="1"/>
  <c r="W48" i="6" s="1"/>
  <c r="X48" i="6" s="1"/>
  <c r="Y48" i="6" s="1"/>
  <c r="Z48" i="6" s="1"/>
  <c r="AA48" i="6" s="1"/>
  <c r="AB48" i="6" s="1"/>
  <c r="AC48" i="6" s="1"/>
  <c r="AD48" i="6" s="1"/>
  <c r="L45" i="6"/>
  <c r="L31" i="6" s="1"/>
  <c r="L37" i="6" s="1"/>
  <c r="J46" i="6"/>
  <c r="I56" i="6"/>
  <c r="U49" i="6"/>
  <c r="AA51" i="6"/>
  <c r="P13" i="8" l="1"/>
  <c r="O31" i="8"/>
  <c r="O46" i="8" s="1"/>
  <c r="T45" i="8"/>
  <c r="M38" i="8"/>
  <c r="M39" i="8" s="1"/>
  <c r="M59" i="8" s="1"/>
  <c r="N56" i="8"/>
  <c r="O43" i="8"/>
  <c r="AC12" i="8"/>
  <c r="AB35" i="8"/>
  <c r="AB54" i="8" s="1"/>
  <c r="N26" i="8"/>
  <c r="N28" i="8" s="1"/>
  <c r="N37" i="8" s="1"/>
  <c r="O19" i="8"/>
  <c r="O26" i="9"/>
  <c r="O28" i="9" s="1"/>
  <c r="P19" i="9"/>
  <c r="L46" i="9"/>
  <c r="K56" i="9"/>
  <c r="L38" i="9"/>
  <c r="L39" i="9" s="1"/>
  <c r="L59" i="9" s="1"/>
  <c r="O43" i="9"/>
  <c r="M31" i="9"/>
  <c r="M37" i="9" s="1"/>
  <c r="N45" i="9"/>
  <c r="M38" i="7"/>
  <c r="M39" i="7" s="1"/>
  <c r="M59" i="7" s="1"/>
  <c r="O43" i="7"/>
  <c r="O26" i="7"/>
  <c r="O28" i="7" s="1"/>
  <c r="P19" i="7"/>
  <c r="N31" i="7"/>
  <c r="N37" i="7" s="1"/>
  <c r="O13" i="7"/>
  <c r="M46" i="7"/>
  <c r="L56" i="7"/>
  <c r="L38" i="6"/>
  <c r="L39" i="6" s="1"/>
  <c r="M37" i="6"/>
  <c r="N26" i="6"/>
  <c r="N28" i="6" s="1"/>
  <c r="Q33" i="6"/>
  <c r="Q50" i="6" s="1"/>
  <c r="R12" i="6"/>
  <c r="O13" i="6"/>
  <c r="AB51" i="6"/>
  <c r="V49" i="6"/>
  <c r="M45" i="6"/>
  <c r="M31" i="6" s="1"/>
  <c r="K46" i="6"/>
  <c r="J56" i="6"/>
  <c r="Q47" i="6"/>
  <c r="P46" i="8" l="1"/>
  <c r="AD12" i="8"/>
  <c r="AD35" i="8" s="1"/>
  <c r="AC35" i="8"/>
  <c r="AC54" i="8" s="1"/>
  <c r="AD54" i="8" s="1"/>
  <c r="Q13" i="8"/>
  <c r="P31" i="8"/>
  <c r="N38" i="8"/>
  <c r="N39" i="8" s="1"/>
  <c r="N59" i="8" s="1"/>
  <c r="O26" i="8"/>
  <c r="O28" i="8" s="1"/>
  <c r="O37" i="8" s="1"/>
  <c r="P19" i="8"/>
  <c r="O56" i="8"/>
  <c r="P43" i="8"/>
  <c r="U45" i="8"/>
  <c r="N31" i="9"/>
  <c r="N37" i="9" s="1"/>
  <c r="O45" i="9"/>
  <c r="M46" i="9"/>
  <c r="L56" i="9"/>
  <c r="M38" i="9"/>
  <c r="M39" i="9" s="1"/>
  <c r="M59" i="9" s="1"/>
  <c r="P26" i="9"/>
  <c r="P28" i="9" s="1"/>
  <c r="Q19" i="9"/>
  <c r="P43" i="9"/>
  <c r="N38" i="7"/>
  <c r="N39" i="7" s="1"/>
  <c r="N59" i="7" s="1"/>
  <c r="P13" i="7"/>
  <c r="O31" i="7"/>
  <c r="O37" i="7" s="1"/>
  <c r="P43" i="7"/>
  <c r="P26" i="7"/>
  <c r="P28" i="7" s="1"/>
  <c r="Q19" i="7"/>
  <c r="N46" i="7"/>
  <c r="M56" i="7"/>
  <c r="M38" i="6"/>
  <c r="M39" i="6"/>
  <c r="O26" i="6"/>
  <c r="O28" i="6" s="1"/>
  <c r="S12" i="6"/>
  <c r="R33" i="6"/>
  <c r="R50" i="6" s="1"/>
  <c r="P13" i="6"/>
  <c r="L46" i="6"/>
  <c r="K56" i="6"/>
  <c r="W49" i="6"/>
  <c r="AC51" i="6"/>
  <c r="R47" i="6"/>
  <c r="N45" i="6"/>
  <c r="N31" i="6" s="1"/>
  <c r="N37" i="6" s="1"/>
  <c r="N38" i="6" s="1"/>
  <c r="N39" i="6" s="1"/>
  <c r="V45" i="8" l="1"/>
  <c r="Q19" i="8"/>
  <c r="P26" i="8"/>
  <c r="P28" i="8" s="1"/>
  <c r="P37" i="8" s="1"/>
  <c r="Q43" i="8"/>
  <c r="P56" i="8"/>
  <c r="O38" i="8"/>
  <c r="O39" i="8" s="1"/>
  <c r="O59" i="8" s="1"/>
  <c r="R13" i="8"/>
  <c r="Q31" i="8"/>
  <c r="Q46" i="8"/>
  <c r="N46" i="9"/>
  <c r="M56" i="9"/>
  <c r="Q26" i="9"/>
  <c r="Q28" i="9" s="1"/>
  <c r="R19" i="9"/>
  <c r="Q43" i="9"/>
  <c r="O31" i="9"/>
  <c r="O37" i="9" s="1"/>
  <c r="P45" i="9"/>
  <c r="N38" i="9"/>
  <c r="N39" i="9" s="1"/>
  <c r="N59" i="9" s="1"/>
  <c r="O38" i="7"/>
  <c r="O39" i="7" s="1"/>
  <c r="O59" i="7" s="1"/>
  <c r="Q13" i="7"/>
  <c r="P31" i="7"/>
  <c r="P37" i="7" s="1"/>
  <c r="Q26" i="7"/>
  <c r="Q28" i="7" s="1"/>
  <c r="R19" i="7"/>
  <c r="Q43" i="7"/>
  <c r="O46" i="7"/>
  <c r="N56" i="7"/>
  <c r="P26" i="6"/>
  <c r="P28" i="6" s="1"/>
  <c r="T12" i="6"/>
  <c r="S33" i="6"/>
  <c r="S50" i="6" s="1"/>
  <c r="Q13" i="6"/>
  <c r="O45" i="6"/>
  <c r="O31" i="6" s="1"/>
  <c r="O37" i="6" s="1"/>
  <c r="O38" i="6" s="1"/>
  <c r="O39" i="6" s="1"/>
  <c r="S47" i="6"/>
  <c r="AD51" i="6"/>
  <c r="M46" i="6"/>
  <c r="L56" i="6"/>
  <c r="X49" i="6"/>
  <c r="Q26" i="8" l="1"/>
  <c r="Q28" i="8" s="1"/>
  <c r="Q37" i="8" s="1"/>
  <c r="R19" i="8"/>
  <c r="W45" i="8"/>
  <c r="P38" i="8"/>
  <c r="P39" i="8" s="1"/>
  <c r="P59" i="8" s="1"/>
  <c r="S13" i="8"/>
  <c r="R31" i="8"/>
  <c r="R46" i="8" s="1"/>
  <c r="R43" i="8"/>
  <c r="Q56" i="8"/>
  <c r="R43" i="9"/>
  <c r="O46" i="9"/>
  <c r="N56" i="9"/>
  <c r="O38" i="9"/>
  <c r="O39" i="9" s="1"/>
  <c r="O59" i="9" s="1"/>
  <c r="Q45" i="9"/>
  <c r="P31" i="9"/>
  <c r="P37" i="9" s="1"/>
  <c r="S19" i="9"/>
  <c r="R26" i="9"/>
  <c r="R28" i="9" s="1"/>
  <c r="P38" i="7"/>
  <c r="P39" i="7" s="1"/>
  <c r="P59" i="7" s="1"/>
  <c r="S19" i="7"/>
  <c r="R26" i="7"/>
  <c r="R28" i="7" s="1"/>
  <c r="Q37" i="7"/>
  <c r="R13" i="7"/>
  <c r="Q31" i="7"/>
  <c r="P46" i="7"/>
  <c r="O56" i="7"/>
  <c r="R43" i="7"/>
  <c r="Q26" i="6"/>
  <c r="Q28" i="6" s="1"/>
  <c r="U12" i="6"/>
  <c r="T33" i="6"/>
  <c r="T50" i="6" s="1"/>
  <c r="U50" i="6" s="1"/>
  <c r="V50" i="6" s="1"/>
  <c r="W50" i="6" s="1"/>
  <c r="X50" i="6" s="1"/>
  <c r="Y50" i="6" s="1"/>
  <c r="Z50" i="6" s="1"/>
  <c r="AA50" i="6" s="1"/>
  <c r="AB50" i="6" s="1"/>
  <c r="AC50" i="6" s="1"/>
  <c r="AD50" i="6" s="1"/>
  <c r="R13" i="6"/>
  <c r="N46" i="6"/>
  <c r="M56" i="6"/>
  <c r="Y49" i="6"/>
  <c r="T47" i="6"/>
  <c r="P45" i="6"/>
  <c r="P31" i="6" s="1"/>
  <c r="P37" i="6" s="1"/>
  <c r="S46" i="8" l="1"/>
  <c r="T13" i="8"/>
  <c r="S31" i="8"/>
  <c r="X45" i="8"/>
  <c r="S19" i="8"/>
  <c r="R26" i="8"/>
  <c r="R28" i="8" s="1"/>
  <c r="R37" i="8" s="1"/>
  <c r="R56" i="8"/>
  <c r="S43" i="8"/>
  <c r="Q38" i="8"/>
  <c r="Q39" i="8" s="1"/>
  <c r="Q59" i="8" s="1"/>
  <c r="S26" i="9"/>
  <c r="S28" i="9" s="1"/>
  <c r="T19" i="9"/>
  <c r="T26" i="9" s="1"/>
  <c r="T28" i="9" s="1"/>
  <c r="S43" i="9"/>
  <c r="P39" i="9"/>
  <c r="P59" i="9" s="1"/>
  <c r="P38" i="9"/>
  <c r="R45" i="9"/>
  <c r="Q31" i="9"/>
  <c r="Q37" i="9" s="1"/>
  <c r="P46" i="9"/>
  <c r="O56" i="9"/>
  <c r="S13" i="7"/>
  <c r="R31" i="7"/>
  <c r="S26" i="7"/>
  <c r="S28" i="7" s="1"/>
  <c r="T19" i="7"/>
  <c r="Q46" i="7"/>
  <c r="P56" i="7"/>
  <c r="S43" i="7"/>
  <c r="R37" i="7"/>
  <c r="Q38" i="7"/>
  <c r="Q39" i="7" s="1"/>
  <c r="Q59" i="7" s="1"/>
  <c r="P38" i="6"/>
  <c r="P39" i="6"/>
  <c r="R26" i="6"/>
  <c r="R28" i="6" s="1"/>
  <c r="S13" i="6"/>
  <c r="V12" i="6"/>
  <c r="U34" i="6"/>
  <c r="U52" i="6" s="1"/>
  <c r="O46" i="6"/>
  <c r="N56" i="6"/>
  <c r="Z49" i="6"/>
  <c r="Q45" i="6"/>
  <c r="Q31" i="6" s="1"/>
  <c r="Q37" i="6" s="1"/>
  <c r="Q38" i="6" s="1"/>
  <c r="Q39" i="6" s="1"/>
  <c r="U47" i="6"/>
  <c r="S26" i="8" l="1"/>
  <c r="S28" i="8" s="1"/>
  <c r="S37" i="8" s="1"/>
  <c r="T19" i="8"/>
  <c r="S56" i="8"/>
  <c r="T43" i="8"/>
  <c r="Y45" i="8"/>
  <c r="R39" i="8"/>
  <c r="R59" i="8" s="1"/>
  <c r="R38" i="8"/>
  <c r="U13" i="8"/>
  <c r="T31" i="8"/>
  <c r="T46" i="8" s="1"/>
  <c r="R31" i="9"/>
  <c r="R37" i="9" s="1"/>
  <c r="S45" i="9"/>
  <c r="T43" i="9"/>
  <c r="Q46" i="9"/>
  <c r="P56" i="9"/>
  <c r="Q38" i="9"/>
  <c r="Q39" i="9" s="1"/>
  <c r="Q59" i="9" s="1"/>
  <c r="T26" i="7"/>
  <c r="T28" i="7" s="1"/>
  <c r="R38" i="7"/>
  <c r="R39" i="7" s="1"/>
  <c r="R59" i="7" s="1"/>
  <c r="R46" i="7"/>
  <c r="Q56" i="7"/>
  <c r="T43" i="7"/>
  <c r="T13" i="7"/>
  <c r="S31" i="7"/>
  <c r="S37" i="7" s="1"/>
  <c r="S26" i="6"/>
  <c r="S28" i="6" s="1"/>
  <c r="W12" i="6"/>
  <c r="V34" i="6"/>
  <c r="V52" i="6" s="1"/>
  <c r="T13" i="6"/>
  <c r="V47" i="6"/>
  <c r="P46" i="6"/>
  <c r="O56" i="6"/>
  <c r="R45" i="6"/>
  <c r="R31" i="6" s="1"/>
  <c r="R37" i="6" s="1"/>
  <c r="R38" i="6" s="1"/>
  <c r="R39" i="6" s="1"/>
  <c r="AA49" i="6"/>
  <c r="U43" i="8" l="1"/>
  <c r="T56" i="8"/>
  <c r="V13" i="8"/>
  <c r="U31" i="8"/>
  <c r="U46" i="8" s="1"/>
  <c r="Z45" i="8"/>
  <c r="U19" i="8"/>
  <c r="T26" i="8"/>
  <c r="T28" i="8" s="1"/>
  <c r="T37" i="8" s="1"/>
  <c r="S38" i="8"/>
  <c r="S39" i="8" s="1"/>
  <c r="S59" i="8" s="1"/>
  <c r="R46" i="9"/>
  <c r="Q56" i="9"/>
  <c r="S31" i="9"/>
  <c r="S37" i="9" s="1"/>
  <c r="T45" i="9"/>
  <c r="T31" i="9" s="1"/>
  <c r="T37" i="9" s="1"/>
  <c r="R38" i="9"/>
  <c r="R39" i="9" s="1"/>
  <c r="R59" i="9" s="1"/>
  <c r="S38" i="7"/>
  <c r="S39" i="7" s="1"/>
  <c r="S59" i="7" s="1"/>
  <c r="T31" i="7"/>
  <c r="T37" i="7" s="1"/>
  <c r="S46" i="7"/>
  <c r="R56" i="7"/>
  <c r="T26" i="6"/>
  <c r="T28" i="6" s="1"/>
  <c r="X12" i="6"/>
  <c r="W34" i="6"/>
  <c r="W52" i="6" s="1"/>
  <c r="U13" i="6"/>
  <c r="AB49" i="6"/>
  <c r="W47" i="6"/>
  <c r="Q46" i="6"/>
  <c r="P56" i="6"/>
  <c r="S45" i="6"/>
  <c r="S31" i="6" s="1"/>
  <c r="S37" i="6" s="1"/>
  <c r="S38" i="6" s="1"/>
  <c r="S39" i="6" s="1"/>
  <c r="W13" i="8" l="1"/>
  <c r="V31" i="8"/>
  <c r="V46" i="8" s="1"/>
  <c r="V43" i="8"/>
  <c r="U56" i="8"/>
  <c r="U26" i="8"/>
  <c r="U28" i="8" s="1"/>
  <c r="U37" i="8" s="1"/>
  <c r="V19" i="8"/>
  <c r="AA45" i="8"/>
  <c r="T38" i="8"/>
  <c r="T39" i="8" s="1"/>
  <c r="T59" i="8" s="1"/>
  <c r="S38" i="9"/>
  <c r="S39" i="9" s="1"/>
  <c r="S59" i="9" s="1"/>
  <c r="T38" i="9"/>
  <c r="T39" i="9" s="1"/>
  <c r="T59" i="9" s="1"/>
  <c r="S46" i="9"/>
  <c r="R56" i="9"/>
  <c r="T38" i="7"/>
  <c r="T39" i="7" s="1"/>
  <c r="T59" i="7" s="1"/>
  <c r="T46" i="7"/>
  <c r="S56" i="7"/>
  <c r="U26" i="6"/>
  <c r="U28" i="6" s="1"/>
  <c r="Y12" i="6"/>
  <c r="X34" i="6"/>
  <c r="X52" i="6" s="1"/>
  <c r="V13" i="6"/>
  <c r="R46" i="6"/>
  <c r="Q56" i="6"/>
  <c r="T45" i="6"/>
  <c r="T31" i="6" s="1"/>
  <c r="T37" i="6" s="1"/>
  <c r="T38" i="6" s="1"/>
  <c r="T39" i="6" s="1"/>
  <c r="X47" i="6"/>
  <c r="AC49" i="6"/>
  <c r="AB45" i="8" l="1"/>
  <c r="U39" i="8"/>
  <c r="U59" i="8" s="1"/>
  <c r="U38" i="8"/>
  <c r="X13" i="8"/>
  <c r="W31" i="8"/>
  <c r="W46" i="8" s="1"/>
  <c r="V56" i="8"/>
  <c r="W43" i="8"/>
  <c r="V26" i="8"/>
  <c r="V28" i="8" s="1"/>
  <c r="V37" i="8" s="1"/>
  <c r="W19" i="8"/>
  <c r="C63" i="9"/>
  <c r="C62" i="9"/>
  <c r="T46" i="9"/>
  <c r="T56" i="9" s="1"/>
  <c r="S56" i="9"/>
  <c r="T56" i="7"/>
  <c r="V26" i="6"/>
  <c r="V28" i="6" s="1"/>
  <c r="W13" i="6"/>
  <c r="Y34" i="6"/>
  <c r="Y52" i="6" s="1"/>
  <c r="Z52" i="6" s="1"/>
  <c r="AA52" i="6" s="1"/>
  <c r="AB52" i="6" s="1"/>
  <c r="AC52" i="6" s="1"/>
  <c r="AD52" i="6" s="1"/>
  <c r="Z12" i="6"/>
  <c r="U45" i="6"/>
  <c r="U31" i="6" s="1"/>
  <c r="U37" i="6" s="1"/>
  <c r="U38" i="6" s="1"/>
  <c r="U39" i="6" s="1"/>
  <c r="S46" i="6"/>
  <c r="R56" i="6"/>
  <c r="AD49" i="6"/>
  <c r="Y47" i="6"/>
  <c r="W26" i="8" l="1"/>
  <c r="W28" i="8" s="1"/>
  <c r="W37" i="8" s="1"/>
  <c r="X19" i="8"/>
  <c r="AC45" i="8"/>
  <c r="V38" i="8"/>
  <c r="V39" i="8" s="1"/>
  <c r="V59" i="8" s="1"/>
  <c r="Y13" i="8"/>
  <c r="X31" i="8"/>
  <c r="X46" i="8" s="1"/>
  <c r="W56" i="8"/>
  <c r="X43" i="8"/>
  <c r="W26" i="6"/>
  <c r="W28" i="6" s="1"/>
  <c r="X13" i="6"/>
  <c r="AA12" i="6"/>
  <c r="Z35" i="6"/>
  <c r="Z54" i="6" s="1"/>
  <c r="T46" i="6"/>
  <c r="S56" i="6"/>
  <c r="Z47" i="6"/>
  <c r="V45" i="6"/>
  <c r="V31" i="6" s="1"/>
  <c r="V37" i="6" s="1"/>
  <c r="V38" i="6" s="1"/>
  <c r="V39" i="6" s="1"/>
  <c r="Y46" i="8" l="1"/>
  <c r="Y19" i="8"/>
  <c r="X26" i="8"/>
  <c r="X28" i="8" s="1"/>
  <c r="X37" i="8" s="1"/>
  <c r="W38" i="8"/>
  <c r="W39" i="8" s="1"/>
  <c r="W59" i="8" s="1"/>
  <c r="Z13" i="8"/>
  <c r="Y31" i="8"/>
  <c r="Y43" i="8"/>
  <c r="X56" i="8"/>
  <c r="AD45" i="8"/>
  <c r="X26" i="6"/>
  <c r="X28" i="6" s="1"/>
  <c r="AB12" i="6"/>
  <c r="AA35" i="6"/>
  <c r="AA54" i="6" s="1"/>
  <c r="Y13" i="6"/>
  <c r="AA47" i="6"/>
  <c r="W45" i="6"/>
  <c r="W31" i="6" s="1"/>
  <c r="W37" i="6" s="1"/>
  <c r="W38" i="6" s="1"/>
  <c r="W39" i="6" s="1"/>
  <c r="U46" i="6"/>
  <c r="T56" i="6"/>
  <c r="Z43" i="8" l="1"/>
  <c r="Y56" i="8"/>
  <c r="X38" i="8"/>
  <c r="X39" i="8" s="1"/>
  <c r="X59" i="8" s="1"/>
  <c r="AA13" i="8"/>
  <c r="Z31" i="8"/>
  <c r="Y26" i="8"/>
  <c r="Y28" i="8" s="1"/>
  <c r="Y37" i="8" s="1"/>
  <c r="Z19" i="8"/>
  <c r="Z46" i="8"/>
  <c r="Y26" i="6"/>
  <c r="Y28" i="6" s="1"/>
  <c r="AC12" i="6"/>
  <c r="AB35" i="6"/>
  <c r="AB54" i="6" s="1"/>
  <c r="Z13" i="6"/>
  <c r="V46" i="6"/>
  <c r="U56" i="6"/>
  <c r="X45" i="6"/>
  <c r="X31" i="6" s="1"/>
  <c r="X37" i="6" s="1"/>
  <c r="X38" i="6" s="1"/>
  <c r="X39" i="6" s="1"/>
  <c r="AB47" i="6"/>
  <c r="Y38" i="8" l="1"/>
  <c r="Y39" i="8" s="1"/>
  <c r="Y59" i="8" s="1"/>
  <c r="AB13" i="8"/>
  <c r="AA31" i="8"/>
  <c r="AA46" i="8" s="1"/>
  <c r="AA19" i="8"/>
  <c r="Z26" i="8"/>
  <c r="Z28" i="8" s="1"/>
  <c r="Z37" i="8" s="1"/>
  <c r="Z56" i="8"/>
  <c r="AA43" i="8"/>
  <c r="Z26" i="6"/>
  <c r="Z28" i="6" s="1"/>
  <c r="AA13" i="6"/>
  <c r="AC35" i="6"/>
  <c r="AC54" i="6" s="1"/>
  <c r="AD12" i="6"/>
  <c r="AD35" i="6" s="1"/>
  <c r="AC47" i="6"/>
  <c r="Y45" i="6"/>
  <c r="Y31" i="6" s="1"/>
  <c r="Y37" i="6" s="1"/>
  <c r="Y38" i="6" s="1"/>
  <c r="Y39" i="6" s="1"/>
  <c r="W46" i="6"/>
  <c r="V56" i="6"/>
  <c r="AB46" i="8" l="1"/>
  <c r="AC13" i="8"/>
  <c r="AB31" i="8"/>
  <c r="Z38" i="8"/>
  <c r="Z39" i="8" s="1"/>
  <c r="Z59" i="8" s="1"/>
  <c r="AA26" i="8"/>
  <c r="AA28" i="8" s="1"/>
  <c r="AA37" i="8" s="1"/>
  <c r="AB19" i="8"/>
  <c r="AA56" i="8"/>
  <c r="AB43" i="8"/>
  <c r="AD54" i="6"/>
  <c r="AA26" i="6"/>
  <c r="AA28" i="6" s="1"/>
  <c r="AB13" i="6"/>
  <c r="X46" i="6"/>
  <c r="W56" i="6"/>
  <c r="AD47" i="6"/>
  <c r="Z45" i="6"/>
  <c r="Z31" i="6" s="1"/>
  <c r="Z37" i="6" s="1"/>
  <c r="Z38" i="6" s="1"/>
  <c r="Z39" i="6" s="1"/>
  <c r="AC19" i="8" l="1"/>
  <c r="AB26" i="8"/>
  <c r="AB28" i="8" s="1"/>
  <c r="AB37" i="8" s="1"/>
  <c r="AA38" i="8"/>
  <c r="AA39" i="8"/>
  <c r="AA59" i="8" s="1"/>
  <c r="AD13" i="8"/>
  <c r="AD31" i="8" s="1"/>
  <c r="AC31" i="8"/>
  <c r="AC46" i="8" s="1"/>
  <c r="AD46" i="8" s="1"/>
  <c r="AC43" i="8"/>
  <c r="AB56" i="8"/>
  <c r="AB26" i="6"/>
  <c r="AB28" i="6" s="1"/>
  <c r="AC13" i="6"/>
  <c r="AA45" i="6"/>
  <c r="AA31" i="6" s="1"/>
  <c r="AA37" i="6" s="1"/>
  <c r="Y46" i="6"/>
  <c r="X56" i="6"/>
  <c r="AD43" i="8" l="1"/>
  <c r="AD56" i="8" s="1"/>
  <c r="AC56" i="8"/>
  <c r="AB38" i="8"/>
  <c r="AB39" i="8" s="1"/>
  <c r="AB59" i="8" s="1"/>
  <c r="AC26" i="8"/>
  <c r="AC28" i="8" s="1"/>
  <c r="AC37" i="8" s="1"/>
  <c r="AD19" i="8"/>
  <c r="AD26" i="8" s="1"/>
  <c r="AD28" i="8" s="1"/>
  <c r="AD37" i="8" s="1"/>
  <c r="AA38" i="6"/>
  <c r="AA39" i="6" s="1"/>
  <c r="AD26" i="6"/>
  <c r="AD28" i="6" s="1"/>
  <c r="AC26" i="6"/>
  <c r="AC28" i="6" s="1"/>
  <c r="AD13" i="6"/>
  <c r="Z46" i="6"/>
  <c r="Y56" i="6"/>
  <c r="AB45" i="6"/>
  <c r="AB31" i="6" s="1"/>
  <c r="AB37" i="6" s="1"/>
  <c r="AB38" i="6" s="1"/>
  <c r="AB39" i="6" s="1"/>
  <c r="AD38" i="8" l="1"/>
  <c r="AD39" i="8" s="1"/>
  <c r="AD59" i="8" s="1"/>
  <c r="AC38" i="8"/>
  <c r="AC39" i="8" s="1"/>
  <c r="AC59" i="8" s="1"/>
  <c r="AC45" i="6"/>
  <c r="AC31" i="6" s="1"/>
  <c r="AC37" i="6" s="1"/>
  <c r="AA46" i="6"/>
  <c r="Z56" i="6"/>
  <c r="C62" i="8" l="1"/>
  <c r="C63" i="8"/>
  <c r="C63" i="7"/>
  <c r="C62" i="7"/>
  <c r="AC38" i="6"/>
  <c r="AC39" i="6" s="1"/>
  <c r="AB46" i="6"/>
  <c r="AA56" i="6"/>
  <c r="AD45" i="6"/>
  <c r="AD31" i="6" s="1"/>
  <c r="AD37" i="6" s="1"/>
  <c r="AD38" i="6" s="1"/>
  <c r="AD39" i="6" s="1"/>
  <c r="AC46" i="6" l="1"/>
  <c r="AB56" i="6"/>
  <c r="AD46" i="6" l="1"/>
  <c r="AC56" i="6"/>
  <c r="AD56" i="6" l="1"/>
</calcChain>
</file>

<file path=xl/sharedStrings.xml><?xml version="1.0" encoding="utf-8"?>
<sst xmlns="http://schemas.openxmlformats.org/spreadsheetml/2006/main" count="188" uniqueCount="38">
  <si>
    <t>Income Tax</t>
  </si>
  <si>
    <t>Year</t>
  </si>
  <si>
    <t>Revenue</t>
  </si>
  <si>
    <t>Operating Costs</t>
  </si>
  <si>
    <t>Depreciation</t>
  </si>
  <si>
    <t>Date</t>
  </si>
  <si>
    <t>OCEAN CARRIERS FORECAST</t>
  </si>
  <si>
    <t>Daily Revenue ("Daily Hire Rate")</t>
  </si>
  <si>
    <t>Operating Profit</t>
  </si>
  <si>
    <t>Net Working Capital (Inventory, A/R, A/P)</t>
  </si>
  <si>
    <t>Boat</t>
  </si>
  <si>
    <t>Less:  Accumulated Depreciation</t>
  </si>
  <si>
    <t>FREE CASH FLOWS</t>
  </si>
  <si>
    <t>Days Hired (per year)</t>
  </si>
  <si>
    <t>Taxable Income (without cost of capital)</t>
  </si>
  <si>
    <t>Net Income (without cost of capital)</t>
  </si>
  <si>
    <t>Assets (including all net working capital)</t>
  </si>
  <si>
    <t>Fixed Assets</t>
  </si>
  <si>
    <t>Refurbishing #1</t>
  </si>
  <si>
    <t>Refurbishing #2</t>
  </si>
  <si>
    <t>Refurbishing #3</t>
  </si>
  <si>
    <t>Refurbishing #4</t>
  </si>
  <si>
    <t>Total Assets (including all net working capital)</t>
  </si>
  <si>
    <t>Cost of Boat (paid over 3 years)</t>
  </si>
  <si>
    <t>Every 5 Year Refurbishing Costs</t>
  </si>
  <si>
    <t>Daily Operating Costs</t>
  </si>
  <si>
    <t>Average Depreciation Years - Boat</t>
  </si>
  <si>
    <t>Average Depreciation Years - Refurbishings</t>
  </si>
  <si>
    <t>Salvage Value - Boat</t>
  </si>
  <si>
    <t>PARTIAL INCOME STATEMENT (WITHOUT COST OF CAPITAL)</t>
  </si>
  <si>
    <t>Average Tax Rate</t>
  </si>
  <si>
    <t>Inflation Rate - Working Capital</t>
  </si>
  <si>
    <t>PARTIAL BALANCE SHEET (WITHOUT LIABILITIES AND EQUITY)</t>
  </si>
  <si>
    <t>Inflation Rate - Operating Costs</t>
  </si>
  <si>
    <t>OVERALL ASSUMPTIONS ABOUT THE BOAT</t>
  </si>
  <si>
    <t>Assumed WACC rate for NPV calculation</t>
  </si>
  <si>
    <t>NPV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</si>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</sst>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Border="1"/>
    <xf numFmtId="10" fontId="0" fillId="0" borderId="0" xfId="1" applyNumberFormat="1" applyFont="1"/>
    <xf numFmtId="0" fontId="0" fillId="0" borderId="0" xfId="0" applyBorder="1" applyAlignment="1">
      <alignment horizontal="left"/>
    </xf>
    <xf numFmtId="10" fontId="0" fillId="0" borderId="0" xfId="0" applyNumberFormat="1" applyBorder="1"/>
    <xf numFmtId="166" fontId="0" fillId="0" borderId="0" xfId="2" applyNumberFormat="1" applyFont="1"/>
    <xf numFmtId="164" fontId="0" fillId="0" borderId="0" xfId="3" applyFont="1"/>
    <xf numFmtId="167" fontId="0" fillId="0" borderId="0" xfId="3" applyNumberFormat="1" applyFont="1"/>
    <xf numFmtId="0" fontId="0" fillId="0" borderId="0" xfId="0" applyAlignment="1"/>
    <xf numFmtId="166" fontId="0" fillId="0" borderId="0" xfId="2" applyNumberFormat="1" applyFont="1" applyAlignment="1"/>
    <xf numFmtId="0" fontId="2" fillId="0" borderId="0" xfId="0" applyFont="1" applyAlignment="1"/>
    <xf numFmtId="164" fontId="0" fillId="0" borderId="0" xfId="0" applyNumberFormat="1" applyAlignment="1"/>
    <xf numFmtId="167" fontId="0" fillId="0" borderId="0" xfId="0" applyNumberFormat="1" applyAlignment="1"/>
    <xf numFmtId="167" fontId="0" fillId="0" borderId="0" xfId="3" applyNumberFormat="1" applyFont="1" applyAlignment="1"/>
    <xf numFmtId="167" fontId="0" fillId="0" borderId="0" xfId="0" applyNumberFormat="1"/>
    <xf numFmtId="166" fontId="0" fillId="0" borderId="1" xfId="2" applyNumberFormat="1" applyFont="1" applyBorder="1"/>
    <xf numFmtId="0" fontId="3" fillId="0" borderId="0" xfId="0" applyFont="1"/>
    <xf numFmtId="14" fontId="3" fillId="0" borderId="0" xfId="0" applyNumberFormat="1" applyFont="1"/>
    <xf numFmtId="167" fontId="0" fillId="0" borderId="0" xfId="2" applyNumberFormat="1" applyFont="1" applyAlignment="1"/>
    <xf numFmtId="9" fontId="0" fillId="0" borderId="0" xfId="0" applyNumberFormat="1"/>
    <xf numFmtId="168" fontId="0" fillId="0" borderId="0" xfId="0" applyNumberFormat="1"/>
    <xf numFmtId="10" fontId="0" fillId="0" borderId="0" xfId="0" applyNumberFormat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B46" workbookViewId="0">
      <selection activeCell="B46" sqref="A1:XFD1048576"/>
    </sheetView>
  </sheetViews>
  <sheetFormatPr defaultRowHeight="14.4" x14ac:dyDescent="0.3"/>
  <cols>
    <col min="1" max="1" width="3.88671875" customWidth="1"/>
    <col min="2" max="2" width="41.6640625" customWidth="1"/>
    <col min="3" max="30" width="14.6640625" customWidth="1"/>
    <col min="32" max="32" width="14" customWidth="1"/>
    <col min="34" max="34" width="14.44140625" customWidth="1"/>
  </cols>
  <sheetData>
    <row r="1" spans="1:30" x14ac:dyDescent="0.3">
      <c r="A1" s="1" t="s">
        <v>6</v>
      </c>
    </row>
    <row r="2" spans="1:30" x14ac:dyDescent="0.3">
      <c r="A2" s="3"/>
    </row>
    <row r="3" spans="1:30" x14ac:dyDescent="0.3">
      <c r="A3" s="1" t="s">
        <v>34</v>
      </c>
    </row>
    <row r="4" spans="1:30" x14ac:dyDescent="0.3">
      <c r="A4" t="s">
        <v>23</v>
      </c>
      <c r="C4" s="11">
        <v>39000000</v>
      </c>
    </row>
    <row r="5" spans="1:30" x14ac:dyDescent="0.3">
      <c r="A5" t="s">
        <v>33</v>
      </c>
      <c r="C5" s="6">
        <v>0.04</v>
      </c>
    </row>
    <row r="6" spans="1:30" x14ac:dyDescent="0.3">
      <c r="A6" t="s">
        <v>31</v>
      </c>
      <c r="C6" s="6">
        <v>0.03</v>
      </c>
    </row>
    <row r="7" spans="1:30" x14ac:dyDescent="0.3">
      <c r="A7" s="3"/>
    </row>
    <row r="8" spans="1:30" x14ac:dyDescent="0.3">
      <c r="A8" s="20" t="s">
        <v>1</v>
      </c>
      <c r="B8" s="20"/>
      <c r="C8" s="20">
        <v>0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</row>
    <row r="9" spans="1:30" x14ac:dyDescent="0.3">
      <c r="A9" s="20" t="s">
        <v>5</v>
      </c>
      <c r="B9" s="20"/>
      <c r="C9" s="21">
        <v>36892</v>
      </c>
      <c r="D9" s="21">
        <v>37256</v>
      </c>
      <c r="E9" s="21">
        <v>37621</v>
      </c>
      <c r="F9" s="21">
        <v>37986</v>
      </c>
      <c r="G9" s="21">
        <v>38352</v>
      </c>
      <c r="H9" s="21">
        <v>38717</v>
      </c>
      <c r="I9" s="21">
        <v>39082</v>
      </c>
      <c r="J9" s="21">
        <v>39447</v>
      </c>
      <c r="K9" s="21">
        <v>39813</v>
      </c>
      <c r="L9" s="21">
        <v>40178</v>
      </c>
      <c r="M9" s="21">
        <v>40543</v>
      </c>
      <c r="N9" s="21">
        <v>40908</v>
      </c>
      <c r="O9" s="21">
        <v>41274</v>
      </c>
      <c r="P9" s="21">
        <v>41639</v>
      </c>
      <c r="Q9" s="21">
        <v>42004</v>
      </c>
      <c r="R9" s="21">
        <v>42369</v>
      </c>
      <c r="S9" s="21">
        <v>42735</v>
      </c>
      <c r="T9" s="21">
        <v>43100</v>
      </c>
      <c r="U9" s="21">
        <v>43465</v>
      </c>
      <c r="V9" s="21">
        <v>43830</v>
      </c>
      <c r="W9" s="21">
        <v>44196</v>
      </c>
      <c r="X9" s="21">
        <v>44561</v>
      </c>
      <c r="Y9" s="21">
        <v>44926</v>
      </c>
      <c r="Z9" s="21">
        <v>45291</v>
      </c>
      <c r="AA9" s="21">
        <v>45657</v>
      </c>
      <c r="AB9" s="21">
        <v>46022</v>
      </c>
      <c r="AC9" s="21">
        <v>46387</v>
      </c>
      <c r="AD9" s="21">
        <v>46752</v>
      </c>
    </row>
    <row r="10" spans="1:30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3">
      <c r="A11" t="s">
        <v>26</v>
      </c>
      <c r="F11">
        <v>25</v>
      </c>
      <c r="G11">
        <f>F11</f>
        <v>25</v>
      </c>
      <c r="H11">
        <f t="shared" ref="H11:AD11" si="0">G11</f>
        <v>25</v>
      </c>
      <c r="I11">
        <f t="shared" si="0"/>
        <v>25</v>
      </c>
      <c r="J11">
        <f t="shared" si="0"/>
        <v>25</v>
      </c>
      <c r="K11">
        <f t="shared" si="0"/>
        <v>25</v>
      </c>
      <c r="L11">
        <f t="shared" si="0"/>
        <v>25</v>
      </c>
      <c r="M11">
        <f t="shared" si="0"/>
        <v>25</v>
      </c>
      <c r="N11">
        <f t="shared" si="0"/>
        <v>25</v>
      </c>
      <c r="O11">
        <f t="shared" si="0"/>
        <v>25</v>
      </c>
      <c r="P11">
        <f t="shared" si="0"/>
        <v>25</v>
      </c>
      <c r="Q11">
        <f t="shared" si="0"/>
        <v>25</v>
      </c>
      <c r="R11">
        <f t="shared" si="0"/>
        <v>25</v>
      </c>
      <c r="S11">
        <f t="shared" si="0"/>
        <v>25</v>
      </c>
      <c r="T11">
        <f t="shared" si="0"/>
        <v>25</v>
      </c>
      <c r="U11">
        <f t="shared" si="0"/>
        <v>25</v>
      </c>
      <c r="V11">
        <f t="shared" si="0"/>
        <v>25</v>
      </c>
      <c r="W11">
        <f t="shared" si="0"/>
        <v>25</v>
      </c>
      <c r="X11">
        <f t="shared" si="0"/>
        <v>25</v>
      </c>
      <c r="Y11">
        <f t="shared" si="0"/>
        <v>25</v>
      </c>
      <c r="Z11">
        <f t="shared" si="0"/>
        <v>25</v>
      </c>
      <c r="AA11">
        <f t="shared" si="0"/>
        <v>25</v>
      </c>
      <c r="AB11">
        <f t="shared" si="0"/>
        <v>25</v>
      </c>
      <c r="AC11">
        <f t="shared" si="0"/>
        <v>25</v>
      </c>
      <c r="AD11">
        <f t="shared" si="0"/>
        <v>25</v>
      </c>
    </row>
    <row r="12" spans="1:30" x14ac:dyDescent="0.3">
      <c r="A12" t="s">
        <v>27</v>
      </c>
      <c r="F12">
        <v>5</v>
      </c>
      <c r="G12">
        <f>F12</f>
        <v>5</v>
      </c>
      <c r="H12">
        <f t="shared" ref="H12:AD12" si="1">G12</f>
        <v>5</v>
      </c>
      <c r="I12">
        <f t="shared" si="1"/>
        <v>5</v>
      </c>
      <c r="J12">
        <f t="shared" si="1"/>
        <v>5</v>
      </c>
      <c r="K12">
        <f t="shared" si="1"/>
        <v>5</v>
      </c>
      <c r="L12">
        <f t="shared" si="1"/>
        <v>5</v>
      </c>
      <c r="M12">
        <f t="shared" si="1"/>
        <v>5</v>
      </c>
      <c r="N12">
        <f t="shared" si="1"/>
        <v>5</v>
      </c>
      <c r="O12">
        <f t="shared" si="1"/>
        <v>5</v>
      </c>
      <c r="P12">
        <f t="shared" si="1"/>
        <v>5</v>
      </c>
      <c r="Q12">
        <f t="shared" si="1"/>
        <v>5</v>
      </c>
      <c r="R12">
        <f t="shared" si="1"/>
        <v>5</v>
      </c>
      <c r="S12">
        <f t="shared" si="1"/>
        <v>5</v>
      </c>
      <c r="T12">
        <f t="shared" si="1"/>
        <v>5</v>
      </c>
      <c r="U12">
        <f t="shared" si="1"/>
        <v>5</v>
      </c>
      <c r="V12">
        <f t="shared" si="1"/>
        <v>5</v>
      </c>
      <c r="W12">
        <f t="shared" si="1"/>
        <v>5</v>
      </c>
      <c r="X12">
        <f t="shared" si="1"/>
        <v>5</v>
      </c>
      <c r="Y12">
        <f t="shared" si="1"/>
        <v>5</v>
      </c>
      <c r="Z12">
        <f t="shared" si="1"/>
        <v>5</v>
      </c>
      <c r="AA12">
        <f t="shared" si="1"/>
        <v>5</v>
      </c>
      <c r="AB12">
        <f t="shared" si="1"/>
        <v>5</v>
      </c>
      <c r="AC12">
        <f t="shared" si="1"/>
        <v>5</v>
      </c>
      <c r="AD12">
        <f t="shared" si="1"/>
        <v>5</v>
      </c>
    </row>
    <row r="13" spans="1:30" x14ac:dyDescent="0.3">
      <c r="A13" t="s">
        <v>28</v>
      </c>
      <c r="F13" s="11">
        <v>5000000</v>
      </c>
      <c r="G13" s="11">
        <f>F13</f>
        <v>5000000</v>
      </c>
      <c r="H13" s="11">
        <f t="shared" ref="H13:AD13" si="2">G13</f>
        <v>5000000</v>
      </c>
      <c r="I13" s="11">
        <f t="shared" si="2"/>
        <v>5000000</v>
      </c>
      <c r="J13" s="11">
        <f t="shared" si="2"/>
        <v>5000000</v>
      </c>
      <c r="K13" s="11">
        <f t="shared" si="2"/>
        <v>5000000</v>
      </c>
      <c r="L13" s="11">
        <f t="shared" si="2"/>
        <v>5000000</v>
      </c>
      <c r="M13" s="11">
        <f t="shared" si="2"/>
        <v>5000000</v>
      </c>
      <c r="N13" s="11">
        <f t="shared" si="2"/>
        <v>5000000</v>
      </c>
      <c r="O13" s="11">
        <f t="shared" si="2"/>
        <v>5000000</v>
      </c>
      <c r="P13" s="11">
        <f t="shared" si="2"/>
        <v>5000000</v>
      </c>
      <c r="Q13" s="11">
        <f t="shared" si="2"/>
        <v>5000000</v>
      </c>
      <c r="R13" s="11">
        <f t="shared" si="2"/>
        <v>5000000</v>
      </c>
      <c r="S13" s="11">
        <f t="shared" si="2"/>
        <v>5000000</v>
      </c>
      <c r="T13" s="11">
        <f t="shared" si="2"/>
        <v>5000000</v>
      </c>
      <c r="U13" s="11">
        <f t="shared" si="2"/>
        <v>5000000</v>
      </c>
      <c r="V13" s="11">
        <f t="shared" si="2"/>
        <v>5000000</v>
      </c>
      <c r="W13" s="11">
        <f t="shared" si="2"/>
        <v>5000000</v>
      </c>
      <c r="X13" s="11">
        <f t="shared" si="2"/>
        <v>5000000</v>
      </c>
      <c r="Y13" s="11">
        <f t="shared" si="2"/>
        <v>5000000</v>
      </c>
      <c r="Z13" s="11">
        <f t="shared" si="2"/>
        <v>5000000</v>
      </c>
      <c r="AA13" s="11">
        <f t="shared" si="2"/>
        <v>5000000</v>
      </c>
      <c r="AB13" s="11">
        <f t="shared" si="2"/>
        <v>5000000</v>
      </c>
      <c r="AC13" s="11">
        <f t="shared" si="2"/>
        <v>5000000</v>
      </c>
      <c r="AD13" s="11">
        <f t="shared" si="2"/>
        <v>5000000</v>
      </c>
    </row>
    <row r="14" spans="1:30" x14ac:dyDescent="0.3">
      <c r="A14" t="s">
        <v>30</v>
      </c>
      <c r="F14" s="6">
        <v>0.35</v>
      </c>
      <c r="G14" s="6">
        <f>F14</f>
        <v>0.35</v>
      </c>
      <c r="H14" s="6">
        <f t="shared" ref="H14:AD14" si="3">G14</f>
        <v>0.35</v>
      </c>
      <c r="I14" s="6">
        <f t="shared" si="3"/>
        <v>0.35</v>
      </c>
      <c r="J14" s="6">
        <f t="shared" si="3"/>
        <v>0.35</v>
      </c>
      <c r="K14" s="6">
        <f t="shared" si="3"/>
        <v>0.35</v>
      </c>
      <c r="L14" s="6">
        <f t="shared" si="3"/>
        <v>0.35</v>
      </c>
      <c r="M14" s="6">
        <f t="shared" si="3"/>
        <v>0.35</v>
      </c>
      <c r="N14" s="6">
        <f t="shared" si="3"/>
        <v>0.35</v>
      </c>
      <c r="O14" s="6">
        <f t="shared" si="3"/>
        <v>0.35</v>
      </c>
      <c r="P14" s="6">
        <f t="shared" si="3"/>
        <v>0.35</v>
      </c>
      <c r="Q14" s="6">
        <f t="shared" si="3"/>
        <v>0.35</v>
      </c>
      <c r="R14" s="6">
        <f t="shared" si="3"/>
        <v>0.35</v>
      </c>
      <c r="S14" s="6">
        <f t="shared" si="3"/>
        <v>0.35</v>
      </c>
      <c r="T14" s="6">
        <f t="shared" si="3"/>
        <v>0.35</v>
      </c>
      <c r="U14" s="6">
        <f t="shared" si="3"/>
        <v>0.35</v>
      </c>
      <c r="V14" s="6">
        <f t="shared" si="3"/>
        <v>0.35</v>
      </c>
      <c r="W14" s="6">
        <f t="shared" si="3"/>
        <v>0.35</v>
      </c>
      <c r="X14" s="6">
        <f t="shared" si="3"/>
        <v>0.35</v>
      </c>
      <c r="Y14" s="6">
        <f t="shared" si="3"/>
        <v>0.35</v>
      </c>
      <c r="Z14" s="6">
        <f t="shared" si="3"/>
        <v>0.35</v>
      </c>
      <c r="AA14" s="6">
        <f t="shared" si="3"/>
        <v>0.35</v>
      </c>
      <c r="AB14" s="6">
        <f t="shared" si="3"/>
        <v>0.35</v>
      </c>
      <c r="AC14" s="6">
        <f t="shared" si="3"/>
        <v>0.35</v>
      </c>
      <c r="AD14" s="6">
        <f t="shared" si="3"/>
        <v>0.35</v>
      </c>
    </row>
    <row r="15" spans="1:30" x14ac:dyDescent="0.3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5" customFormat="1" x14ac:dyDescent="0.3">
      <c r="A16" s="7"/>
      <c r="C16" s="6"/>
      <c r="D16" s="8"/>
      <c r="E16" s="6"/>
      <c r="F16" s="8"/>
      <c r="G16" s="6"/>
      <c r="H16" s="8"/>
      <c r="I16" s="6"/>
      <c r="J16" s="8"/>
      <c r="K16" s="6"/>
      <c r="L16" s="8"/>
      <c r="M16" s="6"/>
      <c r="N16" s="8"/>
      <c r="O16" s="6"/>
      <c r="P16" s="8"/>
      <c r="Q16" s="6"/>
      <c r="R16" s="8"/>
      <c r="S16" s="6"/>
      <c r="T16" s="8"/>
      <c r="U16" s="6"/>
      <c r="V16" s="8"/>
      <c r="W16" s="6"/>
      <c r="X16" s="8"/>
      <c r="Y16" s="6"/>
      <c r="Z16" s="8"/>
      <c r="AA16" s="6"/>
      <c r="AB16" s="8"/>
      <c r="AC16" s="6"/>
      <c r="AD16" s="8"/>
    </row>
    <row r="17" spans="1:31" x14ac:dyDescent="0.3">
      <c r="A17" s="3" t="s">
        <v>7</v>
      </c>
      <c r="C17" s="10"/>
      <c r="D17" s="10"/>
      <c r="E17" s="10"/>
      <c r="F17" s="11">
        <v>20000</v>
      </c>
      <c r="G17" s="11">
        <v>20200</v>
      </c>
      <c r="H17" s="11">
        <v>20400</v>
      </c>
      <c r="I17" s="11">
        <v>18714</v>
      </c>
      <c r="J17" s="11">
        <v>17283</v>
      </c>
      <c r="K17" s="11">
        <v>17481</v>
      </c>
      <c r="L17" s="11">
        <v>17682</v>
      </c>
      <c r="M17" s="11">
        <v>17886</v>
      </c>
      <c r="N17" s="11">
        <v>18092</v>
      </c>
      <c r="O17" s="11">
        <v>17428</v>
      </c>
      <c r="P17" s="11">
        <v>17628</v>
      </c>
      <c r="Q17" s="11">
        <v>17831</v>
      </c>
      <c r="R17" s="11">
        <v>18036</v>
      </c>
      <c r="S17" s="11">
        <v>18243</v>
      </c>
      <c r="T17" s="11">
        <v>14762</v>
      </c>
      <c r="U17" s="11">
        <v>14932</v>
      </c>
      <c r="V17" s="11">
        <v>15104</v>
      </c>
      <c r="W17" s="11">
        <v>15278</v>
      </c>
      <c r="X17" s="11">
        <v>15454</v>
      </c>
      <c r="Y17" s="11">
        <v>14654</v>
      </c>
      <c r="Z17" s="11">
        <v>14823</v>
      </c>
      <c r="AA17" s="11">
        <v>14993</v>
      </c>
      <c r="AB17" s="11">
        <v>15166</v>
      </c>
      <c r="AC17" s="11">
        <v>15341</v>
      </c>
      <c r="AD17" s="11">
        <v>13488</v>
      </c>
    </row>
    <row r="18" spans="1:31" x14ac:dyDescent="0.3">
      <c r="A18" s="3" t="s">
        <v>13</v>
      </c>
      <c r="F18" s="9">
        <f>365-8</f>
        <v>357</v>
      </c>
      <c r="G18" s="9">
        <f>365-8</f>
        <v>357</v>
      </c>
      <c r="H18" s="9">
        <f>365-8</f>
        <v>357</v>
      </c>
      <c r="I18" s="9">
        <f>365-8</f>
        <v>357</v>
      </c>
      <c r="J18" s="9">
        <f>365-8</f>
        <v>357</v>
      </c>
      <c r="K18" s="9">
        <f t="shared" ref="K18:O18" si="4">365-12</f>
        <v>353</v>
      </c>
      <c r="L18" s="9">
        <f t="shared" si="4"/>
        <v>353</v>
      </c>
      <c r="M18" s="9">
        <f t="shared" si="4"/>
        <v>353</v>
      </c>
      <c r="N18" s="9">
        <f t="shared" si="4"/>
        <v>353</v>
      </c>
      <c r="O18" s="9">
        <f t="shared" si="4"/>
        <v>353</v>
      </c>
      <c r="P18" s="9">
        <f>365-16</f>
        <v>349</v>
      </c>
      <c r="Q18" s="9">
        <f>365-16</f>
        <v>349</v>
      </c>
      <c r="R18" s="9">
        <f>365-16</f>
        <v>349</v>
      </c>
      <c r="S18" s="9">
        <f>365-16</f>
        <v>349</v>
      </c>
      <c r="T18" s="9">
        <f>365-16</f>
        <v>349</v>
      </c>
      <c r="U18" s="9">
        <f t="shared" ref="U18:AD18" si="5">365-16</f>
        <v>349</v>
      </c>
      <c r="V18" s="9">
        <f t="shared" si="5"/>
        <v>349</v>
      </c>
      <c r="W18" s="9">
        <f t="shared" si="5"/>
        <v>349</v>
      </c>
      <c r="X18" s="9">
        <f t="shared" si="5"/>
        <v>349</v>
      </c>
      <c r="Y18" s="9">
        <f t="shared" si="5"/>
        <v>349</v>
      </c>
      <c r="Z18" s="9">
        <f t="shared" si="5"/>
        <v>349</v>
      </c>
      <c r="AA18" s="9">
        <f t="shared" si="5"/>
        <v>349</v>
      </c>
      <c r="AB18" s="9">
        <f t="shared" si="5"/>
        <v>349</v>
      </c>
      <c r="AC18" s="9">
        <f t="shared" si="5"/>
        <v>349</v>
      </c>
      <c r="AD18" s="9">
        <f t="shared" si="5"/>
        <v>349</v>
      </c>
    </row>
    <row r="19" spans="1:31" x14ac:dyDescent="0.3">
      <c r="A19" s="3" t="s">
        <v>25</v>
      </c>
      <c r="F19" s="11">
        <v>4000</v>
      </c>
      <c r="G19" s="11">
        <f>F19*(1+$C$5)</f>
        <v>4160</v>
      </c>
      <c r="H19" s="11">
        <f>G19*(1+$C$5)</f>
        <v>4326.4000000000005</v>
      </c>
      <c r="I19" s="11">
        <f t="shared" ref="I19:AD19" si="6">H19*(1+$C$5)</f>
        <v>4499.456000000001</v>
      </c>
      <c r="J19" s="11">
        <f t="shared" si="6"/>
        <v>4679.4342400000014</v>
      </c>
      <c r="K19" s="11">
        <f t="shared" si="6"/>
        <v>4866.6116096000014</v>
      </c>
      <c r="L19" s="11">
        <f t="shared" si="6"/>
        <v>5061.2760739840014</v>
      </c>
      <c r="M19" s="11">
        <f t="shared" si="6"/>
        <v>5263.7271169433616</v>
      </c>
      <c r="N19" s="11">
        <f t="shared" si="6"/>
        <v>5474.2762016210963</v>
      </c>
      <c r="O19" s="11">
        <f t="shared" si="6"/>
        <v>5693.24724968594</v>
      </c>
      <c r="P19" s="11">
        <f t="shared" si="6"/>
        <v>5920.9771396733777</v>
      </c>
      <c r="Q19" s="11">
        <f t="shared" si="6"/>
        <v>6157.8162252603133</v>
      </c>
      <c r="R19" s="11">
        <f t="shared" si="6"/>
        <v>6404.1288742707256</v>
      </c>
      <c r="S19" s="11">
        <f t="shared" si="6"/>
        <v>6660.2940292415551</v>
      </c>
      <c r="T19" s="11">
        <f t="shared" si="6"/>
        <v>6926.7057904112171</v>
      </c>
      <c r="U19" s="11">
        <f t="shared" si="6"/>
        <v>7203.7740220276664</v>
      </c>
      <c r="V19" s="11">
        <f t="shared" si="6"/>
        <v>7491.924982908773</v>
      </c>
      <c r="W19" s="11">
        <f t="shared" si="6"/>
        <v>7791.6019822251246</v>
      </c>
      <c r="X19" s="11">
        <f t="shared" si="6"/>
        <v>8103.2660615141303</v>
      </c>
      <c r="Y19" s="11">
        <f t="shared" si="6"/>
        <v>8427.3967039746967</v>
      </c>
      <c r="Z19" s="11">
        <f t="shared" si="6"/>
        <v>8764.492572133684</v>
      </c>
      <c r="AA19" s="11">
        <f t="shared" si="6"/>
        <v>9115.0722750190325</v>
      </c>
      <c r="AB19" s="11">
        <f t="shared" si="6"/>
        <v>9479.6751660197933</v>
      </c>
      <c r="AC19" s="11">
        <f t="shared" si="6"/>
        <v>9858.8621726605852</v>
      </c>
      <c r="AD19" s="11">
        <f t="shared" si="6"/>
        <v>10253.21665956701</v>
      </c>
    </row>
    <row r="20" spans="1:31" x14ac:dyDescent="0.3">
      <c r="A20" s="3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1" x14ac:dyDescent="0.3">
      <c r="A21" t="s">
        <v>24</v>
      </c>
      <c r="C21" s="11"/>
      <c r="D21" s="11"/>
      <c r="E21" s="11"/>
      <c r="F21" s="11"/>
      <c r="G21" s="11"/>
      <c r="H21" s="11"/>
      <c r="I21" s="11"/>
      <c r="K21" s="11">
        <v>300000</v>
      </c>
      <c r="L21" s="11"/>
      <c r="M21" s="11"/>
      <c r="N21" s="11"/>
      <c r="P21" s="11">
        <v>350000</v>
      </c>
      <c r="Q21" s="11"/>
      <c r="R21" s="11"/>
      <c r="S21" s="11"/>
      <c r="U21" s="11">
        <v>750000</v>
      </c>
      <c r="V21" s="11"/>
      <c r="W21" s="11"/>
      <c r="X21" s="11"/>
      <c r="Z21" s="11">
        <v>850000</v>
      </c>
      <c r="AA21" s="11"/>
      <c r="AB21" s="11"/>
      <c r="AC21" s="11"/>
      <c r="AD21" s="11"/>
    </row>
    <row r="22" spans="1:31" x14ac:dyDescent="0.3">
      <c r="A22" s="3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1" x14ac:dyDescent="0.3">
      <c r="A23" s="12"/>
    </row>
    <row r="24" spans="1:31" x14ac:dyDescent="0.3">
      <c r="A24" s="1" t="s">
        <v>29</v>
      </c>
      <c r="E24" s="9"/>
      <c r="F24" s="9"/>
      <c r="G24" s="9"/>
    </row>
    <row r="25" spans="1:31" x14ac:dyDescent="0.3">
      <c r="A25" s="12" t="s">
        <v>2</v>
      </c>
      <c r="B25" s="12"/>
      <c r="C25" s="15"/>
      <c r="D25" s="15"/>
      <c r="E25" s="15"/>
      <c r="F25" s="16">
        <f t="shared" ref="F25:AD25" si="7">F17*F18</f>
        <v>7140000</v>
      </c>
      <c r="G25" s="16">
        <f t="shared" si="7"/>
        <v>7211400</v>
      </c>
      <c r="H25" s="16">
        <f t="shared" si="7"/>
        <v>7282800</v>
      </c>
      <c r="I25" s="16">
        <f t="shared" si="7"/>
        <v>6680898</v>
      </c>
      <c r="J25" s="16">
        <f t="shared" si="7"/>
        <v>6170031</v>
      </c>
      <c r="K25" s="16">
        <f t="shared" si="7"/>
        <v>6170793</v>
      </c>
      <c r="L25" s="16">
        <f t="shared" si="7"/>
        <v>6241746</v>
      </c>
      <c r="M25" s="16">
        <f t="shared" si="7"/>
        <v>6313758</v>
      </c>
      <c r="N25" s="16">
        <f t="shared" si="7"/>
        <v>6386476</v>
      </c>
      <c r="O25" s="16">
        <f t="shared" si="7"/>
        <v>6152084</v>
      </c>
      <c r="P25" s="16">
        <f t="shared" si="7"/>
        <v>6152172</v>
      </c>
      <c r="Q25" s="16">
        <f t="shared" si="7"/>
        <v>6223019</v>
      </c>
      <c r="R25" s="16">
        <f t="shared" si="7"/>
        <v>6294564</v>
      </c>
      <c r="S25" s="16">
        <f t="shared" si="7"/>
        <v>6366807</v>
      </c>
      <c r="T25" s="16">
        <f t="shared" si="7"/>
        <v>5151938</v>
      </c>
      <c r="U25" s="16">
        <f t="shared" si="7"/>
        <v>5211268</v>
      </c>
      <c r="V25" s="16">
        <f t="shared" si="7"/>
        <v>5271296</v>
      </c>
      <c r="W25" s="16">
        <f t="shared" si="7"/>
        <v>5332022</v>
      </c>
      <c r="X25" s="16">
        <f t="shared" si="7"/>
        <v>5393446</v>
      </c>
      <c r="Y25" s="16">
        <f t="shared" si="7"/>
        <v>5114246</v>
      </c>
      <c r="Z25" s="16">
        <f t="shared" si="7"/>
        <v>5173227</v>
      </c>
      <c r="AA25" s="16">
        <f t="shared" si="7"/>
        <v>5232557</v>
      </c>
      <c r="AB25" s="16">
        <f t="shared" si="7"/>
        <v>5292934</v>
      </c>
      <c r="AC25" s="16">
        <f t="shared" si="7"/>
        <v>5354009</v>
      </c>
      <c r="AD25" s="16">
        <f t="shared" si="7"/>
        <v>4707312</v>
      </c>
      <c r="AE25" s="18"/>
    </row>
    <row r="26" spans="1:31" x14ac:dyDescent="0.3">
      <c r="A26" s="12" t="s">
        <v>3</v>
      </c>
      <c r="B26" s="12"/>
      <c r="C26" s="15"/>
      <c r="D26" s="15"/>
      <c r="E26" s="15"/>
      <c r="F26" s="16">
        <f t="shared" ref="F26:AD26" si="8">F19*F18</f>
        <v>1428000</v>
      </c>
      <c r="G26" s="16">
        <f t="shared" si="8"/>
        <v>1485120</v>
      </c>
      <c r="H26" s="16">
        <f t="shared" si="8"/>
        <v>1544524.8000000003</v>
      </c>
      <c r="I26" s="16">
        <f t="shared" si="8"/>
        <v>1606305.7920000004</v>
      </c>
      <c r="J26" s="16">
        <f t="shared" si="8"/>
        <v>1670558.0236800006</v>
      </c>
      <c r="K26" s="16">
        <f t="shared" si="8"/>
        <v>1717913.8981888006</v>
      </c>
      <c r="L26" s="16">
        <f t="shared" si="8"/>
        <v>1786630.4541163526</v>
      </c>
      <c r="M26" s="16">
        <f t="shared" si="8"/>
        <v>1858095.6722810066</v>
      </c>
      <c r="N26" s="16">
        <f t="shared" si="8"/>
        <v>1932419.499172247</v>
      </c>
      <c r="O26" s="16">
        <f t="shared" si="8"/>
        <v>2009716.2791391369</v>
      </c>
      <c r="P26" s="16">
        <f t="shared" si="8"/>
        <v>2066421.0217460089</v>
      </c>
      <c r="Q26" s="16">
        <f t="shared" si="8"/>
        <v>2149077.8626158494</v>
      </c>
      <c r="R26" s="16">
        <f t="shared" si="8"/>
        <v>2235040.9771204833</v>
      </c>
      <c r="S26" s="16">
        <f t="shared" si="8"/>
        <v>2324442.6162053025</v>
      </c>
      <c r="T26" s="16">
        <f t="shared" si="8"/>
        <v>2417420.3208535146</v>
      </c>
      <c r="U26" s="16">
        <f t="shared" si="8"/>
        <v>2514117.1336876554</v>
      </c>
      <c r="V26" s="16">
        <f t="shared" si="8"/>
        <v>2614681.8190351618</v>
      </c>
      <c r="W26" s="16">
        <f t="shared" si="8"/>
        <v>2719269.0917965686</v>
      </c>
      <c r="X26" s="16">
        <f t="shared" si="8"/>
        <v>2828039.8554684315</v>
      </c>
      <c r="Y26" s="16">
        <f t="shared" si="8"/>
        <v>2941161.4496871689</v>
      </c>
      <c r="Z26" s="16">
        <f t="shared" si="8"/>
        <v>3058807.9076746558</v>
      </c>
      <c r="AA26" s="16">
        <f t="shared" si="8"/>
        <v>3181160.2239816422</v>
      </c>
      <c r="AB26" s="16">
        <f t="shared" si="8"/>
        <v>3308406.632940908</v>
      </c>
      <c r="AC26" s="16">
        <f t="shared" si="8"/>
        <v>3440742.898258544</v>
      </c>
      <c r="AD26" s="16">
        <f t="shared" si="8"/>
        <v>3578372.6141888862</v>
      </c>
      <c r="AE26" s="18"/>
    </row>
    <row r="27" spans="1:31" x14ac:dyDescent="0.3">
      <c r="C27" s="12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</row>
    <row r="28" spans="1:31" x14ac:dyDescent="0.3">
      <c r="A28" s="12" t="s">
        <v>8</v>
      </c>
      <c r="C28" s="15"/>
      <c r="D28" s="15"/>
      <c r="E28" s="15"/>
      <c r="F28" s="16">
        <f>F25-F26</f>
        <v>5712000</v>
      </c>
      <c r="G28" s="16">
        <f t="shared" ref="G28:AD28" si="9">G25-G26</f>
        <v>5726280</v>
      </c>
      <c r="H28" s="16">
        <f t="shared" si="9"/>
        <v>5738275.1999999993</v>
      </c>
      <c r="I28" s="16">
        <f t="shared" si="9"/>
        <v>5074592.2079999996</v>
      </c>
      <c r="J28" s="16">
        <f t="shared" si="9"/>
        <v>4499472.9763199994</v>
      </c>
      <c r="K28" s="16">
        <f t="shared" si="9"/>
        <v>4452879.1018111994</v>
      </c>
      <c r="L28" s="16">
        <f t="shared" si="9"/>
        <v>4455115.5458836472</v>
      </c>
      <c r="M28" s="16">
        <f t="shared" si="9"/>
        <v>4455662.3277189936</v>
      </c>
      <c r="N28" s="16">
        <f t="shared" si="9"/>
        <v>4454056.500827753</v>
      </c>
      <c r="O28" s="16">
        <f t="shared" si="9"/>
        <v>4142367.7208608631</v>
      </c>
      <c r="P28" s="16">
        <f t="shared" si="9"/>
        <v>4085750.9782539913</v>
      </c>
      <c r="Q28" s="16">
        <f t="shared" si="9"/>
        <v>4073941.1373841506</v>
      </c>
      <c r="R28" s="16">
        <f t="shared" si="9"/>
        <v>4059523.0228795167</v>
      </c>
      <c r="S28" s="16">
        <f t="shared" si="9"/>
        <v>4042364.3837946975</v>
      </c>
      <c r="T28" s="16">
        <f t="shared" si="9"/>
        <v>2734517.6791464854</v>
      </c>
      <c r="U28" s="16">
        <f t="shared" si="9"/>
        <v>2697150.8663123446</v>
      </c>
      <c r="V28" s="16">
        <f t="shared" si="9"/>
        <v>2656614.1809648382</v>
      </c>
      <c r="W28" s="16">
        <f t="shared" si="9"/>
        <v>2612752.9082034314</v>
      </c>
      <c r="X28" s="16">
        <f t="shared" si="9"/>
        <v>2565406.1445315685</v>
      </c>
      <c r="Y28" s="16">
        <f t="shared" si="9"/>
        <v>2173084.5503128311</v>
      </c>
      <c r="Z28" s="16">
        <f t="shared" si="9"/>
        <v>2114419.0923253442</v>
      </c>
      <c r="AA28" s="16">
        <f t="shared" si="9"/>
        <v>2051396.7760183578</v>
      </c>
      <c r="AB28" s="16">
        <f t="shared" si="9"/>
        <v>1984527.367059092</v>
      </c>
      <c r="AC28" s="16">
        <f t="shared" si="9"/>
        <v>1913266.101741456</v>
      </c>
      <c r="AD28" s="16">
        <f t="shared" si="9"/>
        <v>1128939.3858111138</v>
      </c>
      <c r="AE28" s="18"/>
    </row>
    <row r="29" spans="1:31" x14ac:dyDescent="0.3">
      <c r="C29" s="12"/>
      <c r="D29" s="12"/>
      <c r="E29" s="1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8"/>
    </row>
    <row r="30" spans="1:31" x14ac:dyDescent="0.3">
      <c r="A30" s="12" t="s">
        <v>4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1" x14ac:dyDescent="0.3">
      <c r="A31" s="12"/>
      <c r="B31" s="12" t="s">
        <v>10</v>
      </c>
      <c r="C31" s="11"/>
      <c r="D31" s="11"/>
      <c r="E31" s="11"/>
      <c r="F31" s="11">
        <f t="shared" ref="F31:AD31" si="10">(F45-F13)/F11</f>
        <v>1360000</v>
      </c>
      <c r="G31" s="11">
        <f t="shared" si="10"/>
        <v>1360000</v>
      </c>
      <c r="H31" s="11">
        <f t="shared" si="10"/>
        <v>1360000</v>
      </c>
      <c r="I31" s="11">
        <f t="shared" si="10"/>
        <v>1360000</v>
      </c>
      <c r="J31" s="11">
        <f t="shared" si="10"/>
        <v>1360000</v>
      </c>
      <c r="K31" s="11">
        <f t="shared" si="10"/>
        <v>1360000</v>
      </c>
      <c r="L31" s="11">
        <f t="shared" si="10"/>
        <v>1360000</v>
      </c>
      <c r="M31" s="11">
        <f t="shared" si="10"/>
        <v>1360000</v>
      </c>
      <c r="N31" s="11">
        <f t="shared" si="10"/>
        <v>1360000</v>
      </c>
      <c r="O31" s="11">
        <f t="shared" si="10"/>
        <v>1360000</v>
      </c>
      <c r="P31" s="11">
        <f t="shared" si="10"/>
        <v>1360000</v>
      </c>
      <c r="Q31" s="11">
        <f t="shared" si="10"/>
        <v>1360000</v>
      </c>
      <c r="R31" s="11">
        <f t="shared" si="10"/>
        <v>1360000</v>
      </c>
      <c r="S31" s="11">
        <f t="shared" si="10"/>
        <v>1360000</v>
      </c>
      <c r="T31" s="11">
        <f t="shared" si="10"/>
        <v>1360000</v>
      </c>
      <c r="U31" s="11">
        <f t="shared" si="10"/>
        <v>1360000</v>
      </c>
      <c r="V31" s="11">
        <f t="shared" si="10"/>
        <v>1360000</v>
      </c>
      <c r="W31" s="11">
        <f t="shared" si="10"/>
        <v>1360000</v>
      </c>
      <c r="X31" s="11">
        <f t="shared" si="10"/>
        <v>1360000</v>
      </c>
      <c r="Y31" s="11">
        <f t="shared" si="10"/>
        <v>1360000</v>
      </c>
      <c r="Z31" s="11">
        <f t="shared" si="10"/>
        <v>1360000</v>
      </c>
      <c r="AA31" s="11">
        <f t="shared" si="10"/>
        <v>1360000</v>
      </c>
      <c r="AB31" s="11">
        <f t="shared" si="10"/>
        <v>1360000</v>
      </c>
      <c r="AC31" s="11">
        <f t="shared" si="10"/>
        <v>1360000</v>
      </c>
      <c r="AD31" s="11">
        <f t="shared" si="10"/>
        <v>1360000</v>
      </c>
    </row>
    <row r="32" spans="1:31" x14ac:dyDescent="0.3">
      <c r="A32" s="12"/>
      <c r="B32" s="12" t="s">
        <v>18</v>
      </c>
      <c r="C32" s="11"/>
      <c r="D32" s="11"/>
      <c r="E32" s="11"/>
      <c r="F32" s="11"/>
      <c r="G32" s="11"/>
      <c r="H32" s="11"/>
      <c r="I32" s="11"/>
      <c r="J32" s="11"/>
      <c r="K32" s="11">
        <f>K47/K12</f>
        <v>60000</v>
      </c>
      <c r="L32" s="11">
        <f>L47/L12</f>
        <v>60000</v>
      </c>
      <c r="M32" s="11">
        <f>M47/M12</f>
        <v>60000</v>
      </c>
      <c r="N32" s="11">
        <f>N47/N12</f>
        <v>60000</v>
      </c>
      <c r="O32" s="11">
        <f>O47/O12</f>
        <v>60000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x14ac:dyDescent="0.3">
      <c r="A33" s="12"/>
      <c r="B33" s="12" t="s">
        <v>19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>P49/P12</f>
        <v>70000</v>
      </c>
      <c r="Q33" s="11">
        <f>Q49/Q12</f>
        <v>70000</v>
      </c>
      <c r="R33" s="11">
        <f>R49/R12</f>
        <v>70000</v>
      </c>
      <c r="S33" s="11">
        <f>S49/S12</f>
        <v>70000</v>
      </c>
      <c r="T33" s="11">
        <f>T49/T12</f>
        <v>70000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x14ac:dyDescent="0.3">
      <c r="A34" s="12"/>
      <c r="B34" s="12" t="s">
        <v>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f>U51/U12</f>
        <v>150000</v>
      </c>
      <c r="V34" s="11">
        <f>V51/V12</f>
        <v>150000</v>
      </c>
      <c r="W34" s="11">
        <f>W51/W12</f>
        <v>150000</v>
      </c>
      <c r="X34" s="11">
        <f>X51/X12</f>
        <v>150000</v>
      </c>
      <c r="Y34" s="11">
        <f>Y51/Y12</f>
        <v>150000</v>
      </c>
      <c r="Z34" s="11"/>
      <c r="AA34" s="11"/>
      <c r="AB34" s="11"/>
      <c r="AC34" s="11"/>
      <c r="AD34" s="11"/>
    </row>
    <row r="35" spans="1:30" x14ac:dyDescent="0.3">
      <c r="A35" s="12"/>
      <c r="B35" s="12" t="s">
        <v>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f>Z53/Z12</f>
        <v>170000</v>
      </c>
      <c r="AA35" s="11">
        <f>AA53/AA12</f>
        <v>170000</v>
      </c>
      <c r="AB35" s="11">
        <f>AB53/AB12</f>
        <v>170000</v>
      </c>
      <c r="AC35" s="11">
        <f>AC53/AC12</f>
        <v>170000</v>
      </c>
      <c r="AD35" s="11">
        <f>AD53/AD12</f>
        <v>170000</v>
      </c>
    </row>
    <row r="36" spans="1:30" x14ac:dyDescent="0.3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3">
      <c r="A37" s="12" t="s">
        <v>14</v>
      </c>
      <c r="B37" s="12"/>
      <c r="C37" s="15"/>
      <c r="D37" s="15"/>
      <c r="E37" s="15"/>
      <c r="F37" s="16">
        <f>F28-SUM(F31:F35)</f>
        <v>4352000</v>
      </c>
      <c r="G37" s="16">
        <f t="shared" ref="G37:AD37" si="11">G28-SUM(G31:G35)</f>
        <v>4366280</v>
      </c>
      <c r="H37" s="16">
        <f t="shared" si="11"/>
        <v>4378275.1999999993</v>
      </c>
      <c r="I37" s="16">
        <f t="shared" si="11"/>
        <v>3714592.2079999996</v>
      </c>
      <c r="J37" s="16">
        <f t="shared" si="11"/>
        <v>3139472.9763199994</v>
      </c>
      <c r="K37" s="16">
        <f t="shared" si="11"/>
        <v>3032879.1018111994</v>
      </c>
      <c r="L37" s="16">
        <f t="shared" si="11"/>
        <v>3035115.5458836472</v>
      </c>
      <c r="M37" s="16">
        <f t="shared" si="11"/>
        <v>3035662.3277189936</v>
      </c>
      <c r="N37" s="16">
        <f t="shared" si="11"/>
        <v>3034056.500827753</v>
      </c>
      <c r="O37" s="16">
        <f t="shared" si="11"/>
        <v>2722367.7208608631</v>
      </c>
      <c r="P37" s="16">
        <f t="shared" si="11"/>
        <v>2655750.9782539913</v>
      </c>
      <c r="Q37" s="16">
        <f t="shared" si="11"/>
        <v>2643941.1373841506</v>
      </c>
      <c r="R37" s="16">
        <f t="shared" si="11"/>
        <v>2629523.0228795167</v>
      </c>
      <c r="S37" s="16">
        <f t="shared" si="11"/>
        <v>2612364.3837946975</v>
      </c>
      <c r="T37" s="16">
        <f t="shared" si="11"/>
        <v>1304517.6791464854</v>
      </c>
      <c r="U37" s="16">
        <f t="shared" si="11"/>
        <v>1187150.8663123446</v>
      </c>
      <c r="V37" s="16">
        <f t="shared" si="11"/>
        <v>1146614.1809648382</v>
      </c>
      <c r="W37" s="16">
        <f t="shared" si="11"/>
        <v>1102752.9082034314</v>
      </c>
      <c r="X37" s="16">
        <f t="shared" si="11"/>
        <v>1055406.1445315685</v>
      </c>
      <c r="Y37" s="16">
        <f t="shared" si="11"/>
        <v>663084.55031283107</v>
      </c>
      <c r="Z37" s="16">
        <f t="shared" si="11"/>
        <v>584419.09232534422</v>
      </c>
      <c r="AA37" s="16">
        <f t="shared" si="11"/>
        <v>521396.77601835784</v>
      </c>
      <c r="AB37" s="16">
        <f t="shared" si="11"/>
        <v>454527.36705909204</v>
      </c>
      <c r="AC37" s="16">
        <f t="shared" si="11"/>
        <v>383266.10174145596</v>
      </c>
      <c r="AD37" s="16">
        <f t="shared" si="11"/>
        <v>-401060.61418888625</v>
      </c>
    </row>
    <row r="38" spans="1:30" x14ac:dyDescent="0.3">
      <c r="A38" s="12" t="s">
        <v>0</v>
      </c>
      <c r="C38" s="15"/>
      <c r="D38" s="15"/>
      <c r="E38" s="15"/>
      <c r="F38" s="16">
        <f t="shared" ref="F38:AD38" si="12">F37*F14</f>
        <v>1523200</v>
      </c>
      <c r="G38" s="16">
        <f t="shared" si="12"/>
        <v>1528198</v>
      </c>
      <c r="H38" s="16">
        <f t="shared" si="12"/>
        <v>1532396.3199999996</v>
      </c>
      <c r="I38" s="16">
        <f t="shared" si="12"/>
        <v>1300107.2727999997</v>
      </c>
      <c r="J38" s="16">
        <f t="shared" si="12"/>
        <v>1098815.5417119998</v>
      </c>
      <c r="K38" s="16">
        <f t="shared" si="12"/>
        <v>1061507.6856339197</v>
      </c>
      <c r="L38" s="16">
        <f t="shared" si="12"/>
        <v>1062290.4410592765</v>
      </c>
      <c r="M38" s="16">
        <f t="shared" si="12"/>
        <v>1062481.8147016477</v>
      </c>
      <c r="N38" s="16">
        <f t="shared" si="12"/>
        <v>1061919.7752897134</v>
      </c>
      <c r="O38" s="16">
        <f t="shared" si="12"/>
        <v>952828.70230130199</v>
      </c>
      <c r="P38" s="16">
        <f t="shared" si="12"/>
        <v>929512.84238889685</v>
      </c>
      <c r="Q38" s="16">
        <f t="shared" si="12"/>
        <v>925379.39808445261</v>
      </c>
      <c r="R38" s="16">
        <f t="shared" si="12"/>
        <v>920333.05800783075</v>
      </c>
      <c r="S38" s="16">
        <f t="shared" si="12"/>
        <v>914327.53432814404</v>
      </c>
      <c r="T38" s="16">
        <f t="shared" si="12"/>
        <v>456581.18770126987</v>
      </c>
      <c r="U38" s="16">
        <f t="shared" si="12"/>
        <v>415502.80320932058</v>
      </c>
      <c r="V38" s="16">
        <f t="shared" si="12"/>
        <v>401314.96333769336</v>
      </c>
      <c r="W38" s="16">
        <f t="shared" si="12"/>
        <v>385963.51787120098</v>
      </c>
      <c r="X38" s="16">
        <f t="shared" si="12"/>
        <v>369392.15058604896</v>
      </c>
      <c r="Y38" s="16">
        <f t="shared" si="12"/>
        <v>232079.59260949085</v>
      </c>
      <c r="Z38" s="16">
        <f t="shared" si="12"/>
        <v>204546.68231387046</v>
      </c>
      <c r="AA38" s="16">
        <f t="shared" si="12"/>
        <v>182488.87160642524</v>
      </c>
      <c r="AB38" s="16">
        <f t="shared" si="12"/>
        <v>159084.5784706822</v>
      </c>
      <c r="AC38" s="16">
        <f t="shared" si="12"/>
        <v>134143.13560950957</v>
      </c>
      <c r="AD38" s="16">
        <f t="shared" si="12"/>
        <v>-140371.21496611019</v>
      </c>
    </row>
    <row r="39" spans="1:30" x14ac:dyDescent="0.3">
      <c r="A39" s="12" t="s">
        <v>15</v>
      </c>
      <c r="B39" s="12"/>
      <c r="C39" s="15"/>
      <c r="D39" s="15"/>
      <c r="E39" s="15"/>
      <c r="F39" s="16">
        <f>F37-F38</f>
        <v>2828800</v>
      </c>
      <c r="G39" s="16">
        <f t="shared" ref="G39:AD39" si="13">G37-G38</f>
        <v>2838082</v>
      </c>
      <c r="H39" s="16">
        <f t="shared" si="13"/>
        <v>2845878.88</v>
      </c>
      <c r="I39" s="16">
        <f t="shared" si="13"/>
        <v>2414484.9352000002</v>
      </c>
      <c r="J39" s="16">
        <f t="shared" si="13"/>
        <v>2040657.4346079996</v>
      </c>
      <c r="K39" s="16">
        <f t="shared" si="13"/>
        <v>1971371.4161772798</v>
      </c>
      <c r="L39" s="16">
        <f t="shared" si="13"/>
        <v>1972825.1048243707</v>
      </c>
      <c r="M39" s="16">
        <f t="shared" si="13"/>
        <v>1973180.5130173459</v>
      </c>
      <c r="N39" s="16">
        <f t="shared" si="13"/>
        <v>1972136.7255380396</v>
      </c>
      <c r="O39" s="16">
        <f t="shared" si="13"/>
        <v>1769539.0185595611</v>
      </c>
      <c r="P39" s="16">
        <f t="shared" si="13"/>
        <v>1726238.1358650946</v>
      </c>
      <c r="Q39" s="16">
        <f t="shared" si="13"/>
        <v>1718561.739299698</v>
      </c>
      <c r="R39" s="16">
        <f t="shared" si="13"/>
        <v>1709189.964871686</v>
      </c>
      <c r="S39" s="16">
        <f t="shared" si="13"/>
        <v>1698036.8494665534</v>
      </c>
      <c r="T39" s="16">
        <f t="shared" si="13"/>
        <v>847936.49144521554</v>
      </c>
      <c r="U39" s="16">
        <f t="shared" si="13"/>
        <v>771648.06310302392</v>
      </c>
      <c r="V39" s="16">
        <f t="shared" si="13"/>
        <v>745299.21762714488</v>
      </c>
      <c r="W39" s="16">
        <f t="shared" si="13"/>
        <v>716789.39033223037</v>
      </c>
      <c r="X39" s="16">
        <f t="shared" si="13"/>
        <v>686013.99394551956</v>
      </c>
      <c r="Y39" s="16">
        <f t="shared" si="13"/>
        <v>431004.95770334022</v>
      </c>
      <c r="Z39" s="16">
        <f t="shared" si="13"/>
        <v>379872.41001147375</v>
      </c>
      <c r="AA39" s="16">
        <f t="shared" si="13"/>
        <v>338907.90441193257</v>
      </c>
      <c r="AB39" s="16">
        <f t="shared" si="13"/>
        <v>295442.78858840984</v>
      </c>
      <c r="AC39" s="16">
        <f t="shared" si="13"/>
        <v>249122.96613194639</v>
      </c>
      <c r="AD39" s="16">
        <f t="shared" si="13"/>
        <v>-260689.39922277606</v>
      </c>
    </row>
    <row r="40" spans="1:30" x14ac:dyDescent="0.3">
      <c r="B40" s="12"/>
      <c r="C40" s="12"/>
      <c r="D40" s="12"/>
      <c r="E40" s="12"/>
      <c r="F40" s="13"/>
      <c r="G40" s="9"/>
    </row>
    <row r="41" spans="1:30" x14ac:dyDescent="0.3">
      <c r="A41" s="14" t="s">
        <v>32</v>
      </c>
      <c r="B41" s="12"/>
      <c r="C41" s="12"/>
      <c r="D41" s="12"/>
      <c r="E41" s="12"/>
      <c r="F41" s="13"/>
      <c r="G41" s="9"/>
    </row>
    <row r="42" spans="1:30" x14ac:dyDescent="0.3">
      <c r="A42" s="14" t="s">
        <v>16</v>
      </c>
      <c r="B42" s="12"/>
      <c r="C42" s="12"/>
      <c r="D42" s="12"/>
      <c r="E42" s="12"/>
      <c r="F42" s="13"/>
      <c r="G42" s="9"/>
    </row>
    <row r="43" spans="1:30" x14ac:dyDescent="0.3">
      <c r="A43" s="12" t="s">
        <v>9</v>
      </c>
      <c r="C43" s="16"/>
      <c r="D43" s="16"/>
      <c r="E43" s="16"/>
      <c r="F43" s="16">
        <v>500000</v>
      </c>
      <c r="G43" s="16">
        <f>F43*(1+$C$6)</f>
        <v>515000</v>
      </c>
      <c r="H43" s="16">
        <f t="shared" ref="H43:AD43" si="14">G43*(1+$C$6)</f>
        <v>530450</v>
      </c>
      <c r="I43" s="16">
        <f t="shared" si="14"/>
        <v>546363.5</v>
      </c>
      <c r="J43" s="16">
        <f t="shared" si="14"/>
        <v>562754.40500000003</v>
      </c>
      <c r="K43" s="16">
        <f t="shared" si="14"/>
        <v>579637.03714999999</v>
      </c>
      <c r="L43" s="16">
        <f t="shared" si="14"/>
        <v>597026.14826449996</v>
      </c>
      <c r="M43" s="16">
        <f t="shared" si="14"/>
        <v>614936.93271243502</v>
      </c>
      <c r="N43" s="16">
        <f t="shared" si="14"/>
        <v>633385.04069380811</v>
      </c>
      <c r="O43" s="16">
        <f t="shared" si="14"/>
        <v>652386.59191462235</v>
      </c>
      <c r="P43" s="16">
        <f t="shared" si="14"/>
        <v>671958.18967206101</v>
      </c>
      <c r="Q43" s="16">
        <f t="shared" si="14"/>
        <v>692116.93536222284</v>
      </c>
      <c r="R43" s="16">
        <f t="shared" si="14"/>
        <v>712880.44342308957</v>
      </c>
      <c r="S43" s="16">
        <f t="shared" si="14"/>
        <v>734266.85672578227</v>
      </c>
      <c r="T43" s="16">
        <f t="shared" si="14"/>
        <v>756294.86242755572</v>
      </c>
      <c r="U43" s="16">
        <f t="shared" si="14"/>
        <v>778983.70830038236</v>
      </c>
      <c r="V43" s="16">
        <f t="shared" si="14"/>
        <v>802353.21954939386</v>
      </c>
      <c r="W43" s="16">
        <f t="shared" si="14"/>
        <v>826423.81613587565</v>
      </c>
      <c r="X43" s="16">
        <f t="shared" si="14"/>
        <v>851216.5306199519</v>
      </c>
      <c r="Y43" s="16">
        <f t="shared" si="14"/>
        <v>876753.0265385505</v>
      </c>
      <c r="Z43" s="16">
        <f t="shared" si="14"/>
        <v>903055.61733470706</v>
      </c>
      <c r="AA43" s="16">
        <f t="shared" si="14"/>
        <v>930147.28585474833</v>
      </c>
      <c r="AB43" s="16">
        <f t="shared" si="14"/>
        <v>958051.70443039085</v>
      </c>
      <c r="AC43" s="16">
        <f t="shared" si="14"/>
        <v>986793.25556330255</v>
      </c>
      <c r="AD43" s="16">
        <f t="shared" si="14"/>
        <v>1016397.0532302016</v>
      </c>
    </row>
    <row r="44" spans="1:30" x14ac:dyDescent="0.3">
      <c r="A44" s="12" t="s">
        <v>17</v>
      </c>
      <c r="C44" s="12"/>
      <c r="D44" s="12"/>
      <c r="E44" s="12"/>
      <c r="F44" s="13"/>
      <c r="G44" s="9"/>
    </row>
    <row r="45" spans="1:30" x14ac:dyDescent="0.3">
      <c r="B45" s="12" t="s">
        <v>10</v>
      </c>
      <c r="C45" s="17"/>
      <c r="D45" s="17">
        <f>C4*10%</f>
        <v>3900000</v>
      </c>
      <c r="E45" s="17">
        <f>C4*20%</f>
        <v>7800000</v>
      </c>
      <c r="F45" s="17">
        <f>C4</f>
        <v>39000000</v>
      </c>
      <c r="G45" s="11">
        <f>F45</f>
        <v>39000000</v>
      </c>
      <c r="H45" s="11">
        <f t="shared" ref="H45:AD45" si="15">G45</f>
        <v>39000000</v>
      </c>
      <c r="I45" s="11">
        <f t="shared" si="15"/>
        <v>39000000</v>
      </c>
      <c r="J45" s="11">
        <f t="shared" si="15"/>
        <v>39000000</v>
      </c>
      <c r="K45" s="11">
        <f t="shared" si="15"/>
        <v>39000000</v>
      </c>
      <c r="L45" s="11">
        <f t="shared" si="15"/>
        <v>39000000</v>
      </c>
      <c r="M45" s="11">
        <f t="shared" si="15"/>
        <v>39000000</v>
      </c>
      <c r="N45" s="11">
        <f t="shared" si="15"/>
        <v>39000000</v>
      </c>
      <c r="O45" s="11">
        <f t="shared" si="15"/>
        <v>39000000</v>
      </c>
      <c r="P45" s="11">
        <f t="shared" si="15"/>
        <v>39000000</v>
      </c>
      <c r="Q45" s="11">
        <f t="shared" si="15"/>
        <v>39000000</v>
      </c>
      <c r="R45" s="11">
        <f t="shared" si="15"/>
        <v>39000000</v>
      </c>
      <c r="S45" s="11">
        <f t="shared" si="15"/>
        <v>39000000</v>
      </c>
      <c r="T45" s="11">
        <f t="shared" si="15"/>
        <v>39000000</v>
      </c>
      <c r="U45" s="11">
        <f t="shared" si="15"/>
        <v>39000000</v>
      </c>
      <c r="V45" s="11">
        <f t="shared" si="15"/>
        <v>39000000</v>
      </c>
      <c r="W45" s="11">
        <f t="shared" si="15"/>
        <v>39000000</v>
      </c>
      <c r="X45" s="11">
        <f t="shared" si="15"/>
        <v>39000000</v>
      </c>
      <c r="Y45" s="11">
        <f t="shared" si="15"/>
        <v>39000000</v>
      </c>
      <c r="Z45" s="11">
        <f t="shared" si="15"/>
        <v>39000000</v>
      </c>
      <c r="AA45" s="11">
        <f t="shared" si="15"/>
        <v>39000000</v>
      </c>
      <c r="AB45" s="11">
        <f t="shared" si="15"/>
        <v>39000000</v>
      </c>
      <c r="AC45" s="11">
        <f t="shared" si="15"/>
        <v>39000000</v>
      </c>
      <c r="AD45" s="11">
        <f t="shared" si="15"/>
        <v>39000000</v>
      </c>
    </row>
    <row r="46" spans="1:30" x14ac:dyDescent="0.3">
      <c r="B46" s="12" t="s">
        <v>11</v>
      </c>
      <c r="C46" s="17"/>
      <c r="D46" s="17"/>
      <c r="E46" s="17"/>
      <c r="F46" s="17">
        <f t="shared" ref="F46:AD46" si="16">E46+F31</f>
        <v>1360000</v>
      </c>
      <c r="G46" s="17">
        <f t="shared" si="16"/>
        <v>2720000</v>
      </c>
      <c r="H46" s="17">
        <f t="shared" si="16"/>
        <v>4080000</v>
      </c>
      <c r="I46" s="17">
        <f t="shared" si="16"/>
        <v>5440000</v>
      </c>
      <c r="J46" s="17">
        <f t="shared" si="16"/>
        <v>6800000</v>
      </c>
      <c r="K46" s="17">
        <f t="shared" si="16"/>
        <v>8160000</v>
      </c>
      <c r="L46" s="17">
        <f t="shared" si="16"/>
        <v>9520000</v>
      </c>
      <c r="M46" s="17">
        <f t="shared" si="16"/>
        <v>10880000</v>
      </c>
      <c r="N46" s="17">
        <f t="shared" si="16"/>
        <v>12240000</v>
      </c>
      <c r="O46" s="17">
        <f t="shared" si="16"/>
        <v>13600000</v>
      </c>
      <c r="P46" s="17">
        <f t="shared" si="16"/>
        <v>14960000</v>
      </c>
      <c r="Q46" s="17">
        <f t="shared" si="16"/>
        <v>16320000</v>
      </c>
      <c r="R46" s="17">
        <f t="shared" si="16"/>
        <v>17680000</v>
      </c>
      <c r="S46" s="17">
        <f t="shared" si="16"/>
        <v>19040000</v>
      </c>
      <c r="T46" s="17">
        <f t="shared" si="16"/>
        <v>20400000</v>
      </c>
      <c r="U46" s="17">
        <f t="shared" si="16"/>
        <v>21760000</v>
      </c>
      <c r="V46" s="17">
        <f t="shared" si="16"/>
        <v>23120000</v>
      </c>
      <c r="W46" s="17">
        <f t="shared" si="16"/>
        <v>24480000</v>
      </c>
      <c r="X46" s="17">
        <f t="shared" si="16"/>
        <v>25840000</v>
      </c>
      <c r="Y46" s="17">
        <f t="shared" si="16"/>
        <v>27200000</v>
      </c>
      <c r="Z46" s="17">
        <f t="shared" si="16"/>
        <v>28560000</v>
      </c>
      <c r="AA46" s="17">
        <f t="shared" si="16"/>
        <v>29920000</v>
      </c>
      <c r="AB46" s="17">
        <f t="shared" si="16"/>
        <v>31280000</v>
      </c>
      <c r="AC46" s="17">
        <f t="shared" si="16"/>
        <v>32640000</v>
      </c>
      <c r="AD46" s="17">
        <f t="shared" si="16"/>
        <v>34000000</v>
      </c>
    </row>
    <row r="47" spans="1:30" x14ac:dyDescent="0.3">
      <c r="B47" s="12" t="s">
        <v>18</v>
      </c>
      <c r="C47" s="17"/>
      <c r="D47" s="16"/>
      <c r="E47" s="16"/>
      <c r="F47" s="16"/>
      <c r="G47" s="16"/>
      <c r="H47" s="16"/>
      <c r="I47" s="16"/>
      <c r="K47" s="16">
        <f>K21</f>
        <v>300000</v>
      </c>
      <c r="L47" s="16">
        <f>K47</f>
        <v>300000</v>
      </c>
      <c r="M47" s="16">
        <f>L47</f>
        <v>300000</v>
      </c>
      <c r="N47" s="16">
        <f>M47</f>
        <v>300000</v>
      </c>
      <c r="O47" s="16">
        <f>N47</f>
        <v>300000</v>
      </c>
      <c r="P47" s="16">
        <f>O47</f>
        <v>300000</v>
      </c>
      <c r="Q47" s="16">
        <f t="shared" ref="Q47:AD52" si="17">P47</f>
        <v>300000</v>
      </c>
      <c r="R47" s="16">
        <f t="shared" si="17"/>
        <v>300000</v>
      </c>
      <c r="S47" s="16">
        <f t="shared" si="17"/>
        <v>300000</v>
      </c>
      <c r="T47" s="16">
        <f t="shared" si="17"/>
        <v>300000</v>
      </c>
      <c r="U47" s="16">
        <f t="shared" si="17"/>
        <v>300000</v>
      </c>
      <c r="V47" s="16">
        <f t="shared" si="17"/>
        <v>300000</v>
      </c>
      <c r="W47" s="16">
        <f t="shared" si="17"/>
        <v>300000</v>
      </c>
      <c r="X47" s="16">
        <f t="shared" si="17"/>
        <v>300000</v>
      </c>
      <c r="Y47" s="16">
        <f t="shared" si="17"/>
        <v>300000</v>
      </c>
      <c r="Z47" s="16">
        <f t="shared" si="17"/>
        <v>300000</v>
      </c>
      <c r="AA47" s="16">
        <f t="shared" si="17"/>
        <v>300000</v>
      </c>
      <c r="AB47" s="16">
        <f t="shared" si="17"/>
        <v>300000</v>
      </c>
      <c r="AC47" s="16">
        <f t="shared" si="17"/>
        <v>300000</v>
      </c>
      <c r="AD47" s="16">
        <f t="shared" si="17"/>
        <v>300000</v>
      </c>
    </row>
    <row r="48" spans="1:30" x14ac:dyDescent="0.3">
      <c r="B48" s="12" t="s">
        <v>11</v>
      </c>
      <c r="C48" s="17"/>
      <c r="D48" s="16"/>
      <c r="E48" s="16"/>
      <c r="F48" s="16"/>
      <c r="G48" s="16"/>
      <c r="H48" s="16"/>
      <c r="I48" s="16"/>
      <c r="J48" s="16"/>
      <c r="K48" s="16">
        <f>J48+K32</f>
        <v>60000</v>
      </c>
      <c r="L48" s="16">
        <f>K48+L32</f>
        <v>120000</v>
      </c>
      <c r="M48" s="16">
        <f>L48+M32</f>
        <v>180000</v>
      </c>
      <c r="N48" s="16">
        <f>M48+N32</f>
        <v>240000</v>
      </c>
      <c r="O48" s="16">
        <f>N48+O32</f>
        <v>300000</v>
      </c>
      <c r="P48" s="16">
        <f>O48</f>
        <v>300000</v>
      </c>
      <c r="Q48" s="16">
        <f t="shared" si="17"/>
        <v>300000</v>
      </c>
      <c r="R48" s="16">
        <f t="shared" si="17"/>
        <v>300000</v>
      </c>
      <c r="S48" s="16">
        <f t="shared" si="17"/>
        <v>300000</v>
      </c>
      <c r="T48" s="16">
        <f t="shared" si="17"/>
        <v>300000</v>
      </c>
      <c r="U48" s="16">
        <f t="shared" si="17"/>
        <v>300000</v>
      </c>
      <c r="V48" s="16">
        <f t="shared" si="17"/>
        <v>300000</v>
      </c>
      <c r="W48" s="16">
        <f t="shared" si="17"/>
        <v>300000</v>
      </c>
      <c r="X48" s="16">
        <f t="shared" si="17"/>
        <v>300000</v>
      </c>
      <c r="Y48" s="16">
        <f t="shared" si="17"/>
        <v>300000</v>
      </c>
      <c r="Z48" s="16">
        <f t="shared" si="17"/>
        <v>300000</v>
      </c>
      <c r="AA48" s="16">
        <f t="shared" si="17"/>
        <v>300000</v>
      </c>
      <c r="AB48" s="16">
        <f t="shared" si="17"/>
        <v>300000</v>
      </c>
      <c r="AC48" s="16">
        <f t="shared" si="17"/>
        <v>300000</v>
      </c>
      <c r="AD48" s="16">
        <f t="shared" si="17"/>
        <v>300000</v>
      </c>
    </row>
    <row r="49" spans="1:30" x14ac:dyDescent="0.3">
      <c r="B49" s="12" t="s">
        <v>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18">
        <f>P21</f>
        <v>350000</v>
      </c>
      <c r="Q49" s="18">
        <f>P49</f>
        <v>350000</v>
      </c>
      <c r="R49" s="18">
        <f>Q49</f>
        <v>350000</v>
      </c>
      <c r="S49" s="18">
        <f>R49</f>
        <v>350000</v>
      </c>
      <c r="T49" s="18">
        <f>S49</f>
        <v>350000</v>
      </c>
      <c r="U49" s="18">
        <f>T49</f>
        <v>350000</v>
      </c>
      <c r="V49" s="18">
        <f t="shared" si="17"/>
        <v>350000</v>
      </c>
      <c r="W49" s="18">
        <f t="shared" si="17"/>
        <v>350000</v>
      </c>
      <c r="X49" s="18">
        <f t="shared" si="17"/>
        <v>350000</v>
      </c>
      <c r="Y49" s="18">
        <f t="shared" si="17"/>
        <v>350000</v>
      </c>
      <c r="Z49" s="18">
        <f t="shared" si="17"/>
        <v>350000</v>
      </c>
      <c r="AA49" s="18">
        <f t="shared" si="17"/>
        <v>350000</v>
      </c>
      <c r="AB49" s="18">
        <f t="shared" si="17"/>
        <v>350000</v>
      </c>
      <c r="AC49" s="18">
        <f t="shared" si="17"/>
        <v>350000</v>
      </c>
      <c r="AD49" s="18">
        <f t="shared" si="17"/>
        <v>350000</v>
      </c>
    </row>
    <row r="50" spans="1:30" x14ac:dyDescent="0.3">
      <c r="B50" s="12" t="s">
        <v>11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>O50+P33</f>
        <v>70000</v>
      </c>
      <c r="Q50" s="18">
        <f>P50+Q33</f>
        <v>140000</v>
      </c>
      <c r="R50" s="18">
        <f>Q50+R33</f>
        <v>210000</v>
      </c>
      <c r="S50" s="18">
        <f>R50+S33</f>
        <v>280000</v>
      </c>
      <c r="T50" s="18">
        <f>S50+T33</f>
        <v>350000</v>
      </c>
      <c r="U50" s="18">
        <f>T50</f>
        <v>350000</v>
      </c>
      <c r="V50" s="18">
        <f t="shared" si="17"/>
        <v>350000</v>
      </c>
      <c r="W50" s="18">
        <f t="shared" si="17"/>
        <v>350000</v>
      </c>
      <c r="X50" s="18">
        <f t="shared" si="17"/>
        <v>350000</v>
      </c>
      <c r="Y50" s="18">
        <f t="shared" si="17"/>
        <v>350000</v>
      </c>
      <c r="Z50" s="18">
        <f t="shared" si="17"/>
        <v>350000</v>
      </c>
      <c r="AA50" s="18">
        <f t="shared" si="17"/>
        <v>350000</v>
      </c>
      <c r="AB50" s="18">
        <f t="shared" si="17"/>
        <v>350000</v>
      </c>
      <c r="AC50" s="18">
        <f t="shared" si="17"/>
        <v>350000</v>
      </c>
      <c r="AD50" s="18">
        <f t="shared" si="17"/>
        <v>350000</v>
      </c>
    </row>
    <row r="51" spans="1:30" x14ac:dyDescent="0.3">
      <c r="B51" s="12" t="s">
        <v>20</v>
      </c>
      <c r="F51" s="9"/>
      <c r="G51" s="9"/>
      <c r="U51" s="18">
        <f>U21</f>
        <v>750000</v>
      </c>
      <c r="V51" s="18">
        <f>U51</f>
        <v>750000</v>
      </c>
      <c r="W51" s="18">
        <f>V51</f>
        <v>750000</v>
      </c>
      <c r="X51" s="18">
        <f>W51</f>
        <v>750000</v>
      </c>
      <c r="Y51" s="18">
        <f>X51</f>
        <v>750000</v>
      </c>
      <c r="Z51" s="18">
        <f>Y51</f>
        <v>750000</v>
      </c>
      <c r="AA51" s="18">
        <f t="shared" si="17"/>
        <v>750000</v>
      </c>
      <c r="AB51" s="18">
        <f t="shared" si="17"/>
        <v>750000</v>
      </c>
      <c r="AC51" s="18">
        <f t="shared" si="17"/>
        <v>750000</v>
      </c>
      <c r="AD51" s="18">
        <f t="shared" si="17"/>
        <v>750000</v>
      </c>
    </row>
    <row r="52" spans="1:30" x14ac:dyDescent="0.3">
      <c r="B52" s="12" t="s">
        <v>11</v>
      </c>
      <c r="F52" s="9"/>
      <c r="G52" s="9"/>
      <c r="U52" s="18">
        <f>T52+U34</f>
        <v>150000</v>
      </c>
      <c r="V52" s="18">
        <f>U52+V34</f>
        <v>300000</v>
      </c>
      <c r="W52" s="18">
        <f>V52+W34</f>
        <v>450000</v>
      </c>
      <c r="X52" s="18">
        <f>W52+X34</f>
        <v>600000</v>
      </c>
      <c r="Y52" s="18">
        <f>X52+Y34</f>
        <v>750000</v>
      </c>
      <c r="Z52" s="18">
        <f>Y52</f>
        <v>750000</v>
      </c>
      <c r="AA52" s="18">
        <f t="shared" si="17"/>
        <v>750000</v>
      </c>
      <c r="AB52" s="18">
        <f t="shared" si="17"/>
        <v>750000</v>
      </c>
      <c r="AC52" s="18">
        <f t="shared" si="17"/>
        <v>750000</v>
      </c>
      <c r="AD52" s="18">
        <f t="shared" si="17"/>
        <v>750000</v>
      </c>
    </row>
    <row r="53" spans="1:30" x14ac:dyDescent="0.3">
      <c r="A53" s="14"/>
      <c r="B53" s="12" t="s">
        <v>21</v>
      </c>
      <c r="F53" s="9"/>
      <c r="G53" s="9"/>
      <c r="Z53" s="18">
        <f>Z21</f>
        <v>850000</v>
      </c>
      <c r="AA53" s="18">
        <f>Z53</f>
        <v>850000</v>
      </c>
      <c r="AB53" s="18">
        <f>AA53</f>
        <v>850000</v>
      </c>
      <c r="AC53" s="18">
        <f>AB53</f>
        <v>850000</v>
      </c>
      <c r="AD53" s="18">
        <f>AC53</f>
        <v>850000</v>
      </c>
    </row>
    <row r="54" spans="1:30" x14ac:dyDescent="0.3">
      <c r="B54" s="12" t="s">
        <v>11</v>
      </c>
      <c r="F54" s="9"/>
      <c r="G54" s="9"/>
      <c r="Z54" s="18">
        <f>Y54+Z35</f>
        <v>170000</v>
      </c>
      <c r="AA54" s="18">
        <f>Z54+AA35</f>
        <v>340000</v>
      </c>
      <c r="AB54" s="18">
        <f>AA54+AB35</f>
        <v>510000</v>
      </c>
      <c r="AC54" s="18">
        <f>AB54+AC35</f>
        <v>680000</v>
      </c>
      <c r="AD54" s="18">
        <f>AC54+AD35</f>
        <v>850000</v>
      </c>
    </row>
    <row r="55" spans="1:30" x14ac:dyDescent="0.3">
      <c r="B55" s="12"/>
      <c r="F55" s="9"/>
      <c r="G55" s="9"/>
    </row>
    <row r="56" spans="1:30" x14ac:dyDescent="0.3">
      <c r="A56" s="1" t="s">
        <v>22</v>
      </c>
      <c r="B56" s="12"/>
      <c r="D56" s="18">
        <f t="shared" ref="D56:AD56" si="18">D43+D45-D46+D47-D48+D49-D50+D51-D52+D53-D54</f>
        <v>3900000</v>
      </c>
      <c r="E56" s="18">
        <f t="shared" si="18"/>
        <v>7800000</v>
      </c>
      <c r="F56" s="18">
        <f t="shared" si="18"/>
        <v>38140000</v>
      </c>
      <c r="G56" s="18">
        <f t="shared" si="18"/>
        <v>36795000</v>
      </c>
      <c r="H56" s="18">
        <f t="shared" si="18"/>
        <v>35450450</v>
      </c>
      <c r="I56" s="18">
        <f t="shared" si="18"/>
        <v>34106363.5</v>
      </c>
      <c r="J56" s="18">
        <f t="shared" si="18"/>
        <v>32762754.405000001</v>
      </c>
      <c r="K56" s="18">
        <f t="shared" si="18"/>
        <v>31659637.037150003</v>
      </c>
      <c r="L56" s="18">
        <f t="shared" si="18"/>
        <v>30257026.148264498</v>
      </c>
      <c r="M56" s="18">
        <f t="shared" si="18"/>
        <v>28854936.932712436</v>
      </c>
      <c r="N56" s="18">
        <f t="shared" si="18"/>
        <v>27453385.040693805</v>
      </c>
      <c r="O56" s="18">
        <f t="shared" si="18"/>
        <v>26052386.591914624</v>
      </c>
      <c r="P56" s="18">
        <f t="shared" si="18"/>
        <v>24991958.18967206</v>
      </c>
      <c r="Q56" s="18">
        <f t="shared" si="18"/>
        <v>23582116.93536222</v>
      </c>
      <c r="R56" s="18">
        <f t="shared" si="18"/>
        <v>22172880.443423092</v>
      </c>
      <c r="S56" s="18">
        <f t="shared" si="18"/>
        <v>20764266.856725782</v>
      </c>
      <c r="T56" s="18">
        <f t="shared" si="18"/>
        <v>19356294.862427555</v>
      </c>
      <c r="U56" s="18">
        <f t="shared" si="18"/>
        <v>18618983.708300382</v>
      </c>
      <c r="V56" s="18">
        <f t="shared" si="18"/>
        <v>17132353.219549395</v>
      </c>
      <c r="W56" s="18">
        <f t="shared" si="18"/>
        <v>15646423.816135876</v>
      </c>
      <c r="X56" s="18">
        <f t="shared" si="18"/>
        <v>14161216.530619949</v>
      </c>
      <c r="Y56" s="18">
        <f t="shared" si="18"/>
        <v>12676753.026538551</v>
      </c>
      <c r="Z56" s="18">
        <f t="shared" si="18"/>
        <v>12023055.617334709</v>
      </c>
      <c r="AA56" s="18">
        <f t="shared" si="18"/>
        <v>10520147.285854749</v>
      </c>
      <c r="AB56" s="18">
        <f t="shared" si="18"/>
        <v>9018051.7044303939</v>
      </c>
      <c r="AC56" s="18">
        <f t="shared" si="18"/>
        <v>7516793.2555633038</v>
      </c>
      <c r="AD56" s="18">
        <f t="shared" si="18"/>
        <v>6016397.0532302037</v>
      </c>
    </row>
    <row r="57" spans="1:30" x14ac:dyDescent="0.3">
      <c r="F57" s="9"/>
      <c r="G57" s="9"/>
    </row>
    <row r="58" spans="1:30" s="2" customFormat="1" x14ac:dyDescent="0.3">
      <c r="F58" s="19"/>
      <c r="G58" s="19"/>
    </row>
    <row r="59" spans="1:30" x14ac:dyDescent="0.3">
      <c r="A59" s="1" t="s">
        <v>12</v>
      </c>
      <c r="C59" s="9"/>
      <c r="D59" s="9">
        <f>-D45</f>
        <v>-3900000</v>
      </c>
      <c r="E59" s="9">
        <f>-E45+D45</f>
        <v>-3900000</v>
      </c>
      <c r="F59" s="9">
        <f>F39+SUM(F31:F35)-(F43-E43)-F45+E45</f>
        <v>-27511200</v>
      </c>
      <c r="G59" s="9">
        <f t="shared" ref="G59:AD59" si="19">G39+SUM(G31:G35)-(G43-F43)-G45+F45</f>
        <v>4183082</v>
      </c>
      <c r="H59" s="9">
        <f t="shared" si="19"/>
        <v>4190428.8800000027</v>
      </c>
      <c r="I59" s="9">
        <f t="shared" si="19"/>
        <v>3758571.4351999983</v>
      </c>
      <c r="J59" s="9">
        <f t="shared" si="19"/>
        <v>3384266.5296079963</v>
      </c>
      <c r="K59" s="9">
        <f t="shared" si="19"/>
        <v>3374488.7840272784</v>
      </c>
      <c r="L59" s="9">
        <f t="shared" si="19"/>
        <v>3375435.9937098697</v>
      </c>
      <c r="M59" s="9">
        <f t="shared" si="19"/>
        <v>3375269.7285694107</v>
      </c>
      <c r="N59" s="9">
        <f t="shared" si="19"/>
        <v>3373688.6175566688</v>
      </c>
      <c r="O59" s="9">
        <f t="shared" si="19"/>
        <v>3170537.4673387483</v>
      </c>
      <c r="P59" s="9">
        <f t="shared" si="19"/>
        <v>3136666.5381076559</v>
      </c>
      <c r="Q59" s="9">
        <f t="shared" si="19"/>
        <v>3128402.9936095327</v>
      </c>
      <c r="R59" s="9">
        <f t="shared" si="19"/>
        <v>3118426.4568108171</v>
      </c>
      <c r="S59" s="9">
        <f t="shared" si="19"/>
        <v>3106650.4361638576</v>
      </c>
      <c r="T59" s="9">
        <f t="shared" si="19"/>
        <v>2255908.4857434407</v>
      </c>
      <c r="U59" s="9">
        <f t="shared" si="19"/>
        <v>2258959.2172302008</v>
      </c>
      <c r="V59" s="9">
        <f t="shared" si="19"/>
        <v>2231929.7063781321</v>
      </c>
      <c r="W59" s="9">
        <f t="shared" si="19"/>
        <v>2202718.7937457487</v>
      </c>
      <c r="X59" s="9">
        <f t="shared" si="19"/>
        <v>2171221.2794614434</v>
      </c>
      <c r="Y59" s="9">
        <f t="shared" si="19"/>
        <v>1915468.4617847428</v>
      </c>
      <c r="Z59" s="9">
        <f t="shared" si="19"/>
        <v>1883569.8192153201</v>
      </c>
      <c r="AA59" s="9">
        <f t="shared" si="19"/>
        <v>1841816.2358918935</v>
      </c>
      <c r="AB59" s="9">
        <f t="shared" si="19"/>
        <v>1797538.3700127676</v>
      </c>
      <c r="AC59" s="9">
        <f t="shared" si="19"/>
        <v>1750381.414999038</v>
      </c>
      <c r="AD59" s="9">
        <f t="shared" si="19"/>
        <v>1239706.8031103238</v>
      </c>
    </row>
    <row r="60" spans="1:30" x14ac:dyDescent="0.3">
      <c r="C60" s="20">
        <v>0</v>
      </c>
      <c r="D60" s="20">
        <v>1</v>
      </c>
      <c r="E60" s="20">
        <v>2</v>
      </c>
      <c r="F60" s="20">
        <v>3</v>
      </c>
      <c r="G60" s="20">
        <v>4</v>
      </c>
      <c r="H60" s="20">
        <v>5</v>
      </c>
      <c r="I60" s="20">
        <v>6</v>
      </c>
      <c r="J60" s="20">
        <v>7</v>
      </c>
      <c r="K60" s="20">
        <v>8</v>
      </c>
      <c r="L60" s="20">
        <v>9</v>
      </c>
      <c r="M60" s="20">
        <v>10</v>
      </c>
      <c r="N60" s="20">
        <v>11</v>
      </c>
      <c r="O60" s="20">
        <v>12</v>
      </c>
      <c r="P60" s="20">
        <v>13</v>
      </c>
      <c r="Q60" s="20">
        <v>14</v>
      </c>
      <c r="R60" s="20">
        <v>15</v>
      </c>
      <c r="S60" s="20">
        <v>16</v>
      </c>
      <c r="T60" s="20">
        <v>17</v>
      </c>
      <c r="U60" s="20">
        <v>18</v>
      </c>
      <c r="V60" s="20">
        <v>19</v>
      </c>
      <c r="W60" s="20">
        <v>20</v>
      </c>
      <c r="X60" s="20">
        <v>21</v>
      </c>
      <c r="Y60" s="20">
        <v>22</v>
      </c>
      <c r="Z60" s="20">
        <v>23</v>
      </c>
      <c r="AA60" s="20">
        <v>24</v>
      </c>
      <c r="AB60" s="20">
        <v>25</v>
      </c>
      <c r="AC60" s="20">
        <v>26</v>
      </c>
      <c r="AD60" s="20">
        <v>27</v>
      </c>
    </row>
    <row r="62" spans="1:30" x14ac:dyDescent="0.3">
      <c r="B62" t="s">
        <v>36</v>
      </c>
      <c r="C62" s="24">
        <f>NPV(C72,D59:AD59)</f>
        <v>-4140545.9478396843</v>
      </c>
    </row>
    <row r="63" spans="1:30" x14ac:dyDescent="0.3">
      <c r="B63" t="s">
        <v>37</v>
      </c>
      <c r="C63" s="25">
        <f>IRR(D59:AD59)</f>
        <v>6.8338733113176398E-2</v>
      </c>
    </row>
    <row r="72" spans="1:3" x14ac:dyDescent="0.3">
      <c r="A72" t="s">
        <v>35</v>
      </c>
      <c r="C72" s="23">
        <v>0.09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45" workbookViewId="0">
      <selection activeCell="C71" sqref="C71"/>
    </sheetView>
  </sheetViews>
  <sheetFormatPr defaultRowHeight="14.4" x14ac:dyDescent="0.3"/>
  <cols>
    <col min="1" max="1" width="3.88671875" customWidth="1"/>
    <col min="2" max="2" width="41.6640625" customWidth="1"/>
    <col min="3" max="20" width="14.6640625" customWidth="1"/>
    <col min="22" max="22" width="14" customWidth="1"/>
    <col min="24" max="24" width="14.44140625" customWidth="1"/>
  </cols>
  <sheetData>
    <row r="1" spans="1:20" x14ac:dyDescent="0.3">
      <c r="A1" s="1" t="s">
        <v>6</v>
      </c>
    </row>
    <row r="2" spans="1:20" x14ac:dyDescent="0.3">
      <c r="A2" s="3"/>
    </row>
    <row r="3" spans="1:20" x14ac:dyDescent="0.3">
      <c r="A3" s="1" t="s">
        <v>34</v>
      </c>
    </row>
    <row r="4" spans="1:20" x14ac:dyDescent="0.3">
      <c r="A4" t="s">
        <v>23</v>
      </c>
      <c r="C4" s="11">
        <v>39000000</v>
      </c>
    </row>
    <row r="5" spans="1:20" x14ac:dyDescent="0.3">
      <c r="A5" t="s">
        <v>33</v>
      </c>
      <c r="C5" s="6">
        <v>0.04</v>
      </c>
    </row>
    <row r="6" spans="1:20" x14ac:dyDescent="0.3">
      <c r="A6" t="s">
        <v>31</v>
      </c>
      <c r="C6" s="6">
        <v>0.03</v>
      </c>
    </row>
    <row r="7" spans="1:20" x14ac:dyDescent="0.3">
      <c r="A7" s="3"/>
    </row>
    <row r="8" spans="1:20" x14ac:dyDescent="0.3">
      <c r="A8" s="20" t="s">
        <v>1</v>
      </c>
      <c r="B8" s="20"/>
      <c r="C8" s="20">
        <v>0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</row>
    <row r="9" spans="1:20" x14ac:dyDescent="0.3">
      <c r="A9" s="20" t="s">
        <v>5</v>
      </c>
      <c r="B9" s="20"/>
      <c r="C9" s="21">
        <v>36892</v>
      </c>
      <c r="D9" s="21">
        <v>37256</v>
      </c>
      <c r="E9" s="21">
        <v>37621</v>
      </c>
      <c r="F9" s="21">
        <v>37986</v>
      </c>
      <c r="G9" s="21">
        <v>38352</v>
      </c>
      <c r="H9" s="21">
        <v>38717</v>
      </c>
      <c r="I9" s="21">
        <v>39082</v>
      </c>
      <c r="J9" s="21">
        <v>39447</v>
      </c>
      <c r="K9" s="21">
        <v>39813</v>
      </c>
      <c r="L9" s="21">
        <v>40178</v>
      </c>
      <c r="M9" s="21">
        <v>40543</v>
      </c>
      <c r="N9" s="21">
        <v>40908</v>
      </c>
      <c r="O9" s="21">
        <v>41274</v>
      </c>
      <c r="P9" s="21">
        <v>41639</v>
      </c>
      <c r="Q9" s="21">
        <v>42004</v>
      </c>
      <c r="R9" s="21">
        <v>42369</v>
      </c>
      <c r="S9" s="21">
        <v>42735</v>
      </c>
      <c r="T9" s="21">
        <v>43100</v>
      </c>
    </row>
    <row r="10" spans="1:20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3">
      <c r="A11" t="s">
        <v>26</v>
      </c>
      <c r="F11">
        <v>25</v>
      </c>
      <c r="G11">
        <f>F11</f>
        <v>25</v>
      </c>
      <c r="H11">
        <f t="shared" ref="H11:T14" si="0">G11</f>
        <v>25</v>
      </c>
      <c r="I11">
        <f t="shared" si="0"/>
        <v>25</v>
      </c>
      <c r="J11">
        <f t="shared" si="0"/>
        <v>25</v>
      </c>
      <c r="K11">
        <f t="shared" si="0"/>
        <v>25</v>
      </c>
      <c r="L11">
        <f t="shared" si="0"/>
        <v>25</v>
      </c>
      <c r="M11">
        <f t="shared" si="0"/>
        <v>25</v>
      </c>
      <c r="N11">
        <f t="shared" si="0"/>
        <v>25</v>
      </c>
      <c r="O11">
        <f t="shared" si="0"/>
        <v>25</v>
      </c>
      <c r="P11">
        <f t="shared" si="0"/>
        <v>25</v>
      </c>
      <c r="Q11">
        <f t="shared" si="0"/>
        <v>25</v>
      </c>
      <c r="R11">
        <f t="shared" si="0"/>
        <v>25</v>
      </c>
      <c r="S11">
        <f t="shared" si="0"/>
        <v>25</v>
      </c>
      <c r="T11">
        <f t="shared" si="0"/>
        <v>25</v>
      </c>
    </row>
    <row r="12" spans="1:20" x14ac:dyDescent="0.3">
      <c r="A12" t="s">
        <v>27</v>
      </c>
      <c r="F12">
        <v>5</v>
      </c>
      <c r="G12">
        <f>F12</f>
        <v>5</v>
      </c>
      <c r="H12">
        <f t="shared" si="0"/>
        <v>5</v>
      </c>
      <c r="I12">
        <f t="shared" si="0"/>
        <v>5</v>
      </c>
      <c r="J12">
        <f t="shared" si="0"/>
        <v>5</v>
      </c>
      <c r="K12">
        <f t="shared" si="0"/>
        <v>5</v>
      </c>
      <c r="L12">
        <f t="shared" si="0"/>
        <v>5</v>
      </c>
      <c r="M12">
        <f t="shared" si="0"/>
        <v>5</v>
      </c>
      <c r="N12">
        <f t="shared" si="0"/>
        <v>5</v>
      </c>
      <c r="O12">
        <f t="shared" si="0"/>
        <v>5</v>
      </c>
      <c r="P12">
        <f t="shared" si="0"/>
        <v>5</v>
      </c>
      <c r="Q12">
        <f t="shared" si="0"/>
        <v>5</v>
      </c>
      <c r="R12">
        <f t="shared" si="0"/>
        <v>5</v>
      </c>
      <c r="S12">
        <f t="shared" si="0"/>
        <v>5</v>
      </c>
      <c r="T12">
        <f t="shared" si="0"/>
        <v>5</v>
      </c>
    </row>
    <row r="13" spans="1:20" x14ac:dyDescent="0.3">
      <c r="A13" t="s">
        <v>28</v>
      </c>
      <c r="F13" s="11">
        <v>5000000</v>
      </c>
      <c r="G13" s="11">
        <f>F13</f>
        <v>5000000</v>
      </c>
      <c r="H13" s="11">
        <f t="shared" si="0"/>
        <v>5000000</v>
      </c>
      <c r="I13" s="11">
        <f t="shared" si="0"/>
        <v>5000000</v>
      </c>
      <c r="J13" s="11">
        <f t="shared" si="0"/>
        <v>5000000</v>
      </c>
      <c r="K13" s="11">
        <f t="shared" si="0"/>
        <v>5000000</v>
      </c>
      <c r="L13" s="11">
        <f t="shared" si="0"/>
        <v>5000000</v>
      </c>
      <c r="M13" s="11">
        <f t="shared" si="0"/>
        <v>5000000</v>
      </c>
      <c r="N13" s="11">
        <f t="shared" si="0"/>
        <v>5000000</v>
      </c>
      <c r="O13" s="11">
        <f t="shared" si="0"/>
        <v>5000000</v>
      </c>
      <c r="P13" s="11">
        <f t="shared" si="0"/>
        <v>5000000</v>
      </c>
      <c r="Q13" s="11">
        <f t="shared" si="0"/>
        <v>5000000</v>
      </c>
      <c r="R13" s="11">
        <f t="shared" si="0"/>
        <v>5000000</v>
      </c>
      <c r="S13" s="11">
        <f t="shared" si="0"/>
        <v>5000000</v>
      </c>
      <c r="T13" s="11">
        <f t="shared" si="0"/>
        <v>5000000</v>
      </c>
    </row>
    <row r="14" spans="1:20" x14ac:dyDescent="0.3">
      <c r="A14" t="s">
        <v>30</v>
      </c>
      <c r="F14" s="6">
        <v>0.35</v>
      </c>
      <c r="G14" s="6">
        <f>F14</f>
        <v>0.35</v>
      </c>
      <c r="H14" s="6">
        <f t="shared" si="0"/>
        <v>0.35</v>
      </c>
      <c r="I14" s="6">
        <f t="shared" si="0"/>
        <v>0.35</v>
      </c>
      <c r="J14" s="6">
        <f t="shared" si="0"/>
        <v>0.35</v>
      </c>
      <c r="K14" s="6">
        <f t="shared" si="0"/>
        <v>0.35</v>
      </c>
      <c r="L14" s="6">
        <f t="shared" si="0"/>
        <v>0.35</v>
      </c>
      <c r="M14" s="6">
        <f t="shared" si="0"/>
        <v>0.35</v>
      </c>
      <c r="N14" s="6">
        <f t="shared" si="0"/>
        <v>0.35</v>
      </c>
      <c r="O14" s="6">
        <f t="shared" si="0"/>
        <v>0.35</v>
      </c>
      <c r="P14" s="6">
        <f t="shared" si="0"/>
        <v>0.35</v>
      </c>
      <c r="Q14" s="6">
        <f t="shared" si="0"/>
        <v>0.35</v>
      </c>
      <c r="R14" s="6">
        <f t="shared" si="0"/>
        <v>0.35</v>
      </c>
      <c r="S14" s="6">
        <f t="shared" si="0"/>
        <v>0.35</v>
      </c>
      <c r="T14" s="6">
        <f t="shared" si="0"/>
        <v>0.35</v>
      </c>
    </row>
    <row r="15" spans="1:20" x14ac:dyDescent="0.3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5" customFormat="1" x14ac:dyDescent="0.3">
      <c r="A16" s="7"/>
      <c r="C16" s="6"/>
      <c r="D16" s="8"/>
      <c r="E16" s="6"/>
      <c r="F16" s="8"/>
      <c r="G16" s="6"/>
      <c r="H16" s="8"/>
      <c r="I16" s="6"/>
      <c r="J16" s="8"/>
      <c r="K16" s="6"/>
      <c r="L16" s="8"/>
      <c r="M16" s="6"/>
      <c r="N16" s="8"/>
      <c r="O16" s="6"/>
      <c r="P16" s="8"/>
      <c r="Q16" s="6"/>
      <c r="R16" s="8"/>
      <c r="S16" s="6"/>
      <c r="T16" s="8"/>
    </row>
    <row r="17" spans="1:21" x14ac:dyDescent="0.3">
      <c r="A17" s="3" t="s">
        <v>7</v>
      </c>
      <c r="C17" s="10"/>
      <c r="D17" s="10"/>
      <c r="E17" s="10"/>
      <c r="F17" s="11">
        <v>20000</v>
      </c>
      <c r="G17" s="11">
        <v>20200</v>
      </c>
      <c r="H17" s="11">
        <v>20400</v>
      </c>
      <c r="I17" s="11">
        <v>18714</v>
      </c>
      <c r="J17" s="11">
        <v>17283</v>
      </c>
      <c r="K17" s="11">
        <v>17481</v>
      </c>
      <c r="L17" s="11">
        <v>17682</v>
      </c>
      <c r="M17" s="11">
        <v>17886</v>
      </c>
      <c r="N17" s="11">
        <v>18092</v>
      </c>
      <c r="O17" s="11">
        <v>17428</v>
      </c>
      <c r="P17" s="11">
        <v>17628</v>
      </c>
      <c r="Q17" s="11">
        <v>17831</v>
      </c>
      <c r="R17" s="11">
        <v>18036</v>
      </c>
      <c r="S17" s="11">
        <v>18243</v>
      </c>
      <c r="T17" s="11">
        <v>14762</v>
      </c>
    </row>
    <row r="18" spans="1:21" x14ac:dyDescent="0.3">
      <c r="A18" s="3" t="s">
        <v>13</v>
      </c>
      <c r="F18" s="9">
        <f>365-8</f>
        <v>357</v>
      </c>
      <c r="G18" s="9">
        <f>365-8</f>
        <v>357</v>
      </c>
      <c r="H18" s="9">
        <f>365-8</f>
        <v>357</v>
      </c>
      <c r="I18" s="9">
        <f>365-8</f>
        <v>357</v>
      </c>
      <c r="J18" s="9">
        <f>365-8</f>
        <v>357</v>
      </c>
      <c r="K18" s="9">
        <f t="shared" ref="K18:O18" si="1">365-12</f>
        <v>353</v>
      </c>
      <c r="L18" s="9">
        <f t="shared" si="1"/>
        <v>353</v>
      </c>
      <c r="M18" s="9">
        <f t="shared" si="1"/>
        <v>353</v>
      </c>
      <c r="N18" s="9">
        <f t="shared" si="1"/>
        <v>353</v>
      </c>
      <c r="O18" s="9">
        <f t="shared" si="1"/>
        <v>353</v>
      </c>
      <c r="P18" s="9">
        <f>365-16</f>
        <v>349</v>
      </c>
      <c r="Q18" s="9">
        <f>365-16</f>
        <v>349</v>
      </c>
      <c r="R18" s="9">
        <f>365-16</f>
        <v>349</v>
      </c>
      <c r="S18" s="9">
        <f>365-16</f>
        <v>349</v>
      </c>
      <c r="T18" s="9">
        <f>365-16</f>
        <v>349</v>
      </c>
    </row>
    <row r="19" spans="1:21" x14ac:dyDescent="0.3">
      <c r="A19" s="3" t="s">
        <v>25</v>
      </c>
      <c r="F19" s="11">
        <v>4000</v>
      </c>
      <c r="G19" s="11">
        <f>F19*(1+$C$5)</f>
        <v>4160</v>
      </c>
      <c r="H19" s="11">
        <f>G19*(1+$C$5)</f>
        <v>4326.4000000000005</v>
      </c>
      <c r="I19" s="11">
        <f t="shared" ref="I19:T19" si="2">H19*(1+$C$5)</f>
        <v>4499.456000000001</v>
      </c>
      <c r="J19" s="11">
        <f t="shared" si="2"/>
        <v>4679.4342400000014</v>
      </c>
      <c r="K19" s="11">
        <f t="shared" si="2"/>
        <v>4866.6116096000014</v>
      </c>
      <c r="L19" s="11">
        <f t="shared" si="2"/>
        <v>5061.2760739840014</v>
      </c>
      <c r="M19" s="11">
        <f t="shared" si="2"/>
        <v>5263.7271169433616</v>
      </c>
      <c r="N19" s="11">
        <f t="shared" si="2"/>
        <v>5474.2762016210963</v>
      </c>
      <c r="O19" s="11">
        <f t="shared" si="2"/>
        <v>5693.24724968594</v>
      </c>
      <c r="P19" s="11">
        <f t="shared" si="2"/>
        <v>5920.9771396733777</v>
      </c>
      <c r="Q19" s="11">
        <f t="shared" si="2"/>
        <v>6157.8162252603133</v>
      </c>
      <c r="R19" s="11">
        <f t="shared" si="2"/>
        <v>6404.1288742707256</v>
      </c>
      <c r="S19" s="11">
        <f t="shared" si="2"/>
        <v>6660.2940292415551</v>
      </c>
      <c r="T19" s="11">
        <f t="shared" si="2"/>
        <v>6926.7057904112171</v>
      </c>
    </row>
    <row r="20" spans="1:21" x14ac:dyDescent="0.3">
      <c r="A20" s="3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x14ac:dyDescent="0.3">
      <c r="A21" t="s">
        <v>24</v>
      </c>
      <c r="C21" s="11"/>
      <c r="D21" s="11"/>
      <c r="E21" s="11"/>
      <c r="F21" s="11"/>
      <c r="G21" s="11"/>
      <c r="H21" s="11"/>
      <c r="I21" s="11"/>
      <c r="K21" s="11">
        <v>300000</v>
      </c>
      <c r="L21" s="11"/>
      <c r="M21" s="11"/>
      <c r="N21" s="11"/>
      <c r="P21" s="11">
        <v>350000</v>
      </c>
      <c r="Q21" s="11"/>
      <c r="R21" s="11"/>
      <c r="S21" s="11"/>
    </row>
    <row r="22" spans="1:21" x14ac:dyDescent="0.3">
      <c r="A22" s="3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 x14ac:dyDescent="0.3">
      <c r="A23" s="12"/>
    </row>
    <row r="24" spans="1:21" x14ac:dyDescent="0.3">
      <c r="A24" s="1" t="s">
        <v>29</v>
      </c>
      <c r="E24" s="9"/>
      <c r="F24" s="9"/>
      <c r="G24" s="9"/>
    </row>
    <row r="25" spans="1:21" x14ac:dyDescent="0.3">
      <c r="A25" s="12" t="s">
        <v>2</v>
      </c>
      <c r="B25" s="12"/>
      <c r="C25" s="15"/>
      <c r="D25" s="15"/>
      <c r="E25" s="15"/>
      <c r="F25" s="16">
        <f t="shared" ref="F25:T25" si="3">F17*F18</f>
        <v>7140000</v>
      </c>
      <c r="G25" s="16">
        <f t="shared" si="3"/>
        <v>7211400</v>
      </c>
      <c r="H25" s="16">
        <f t="shared" si="3"/>
        <v>7282800</v>
      </c>
      <c r="I25" s="16">
        <f t="shared" si="3"/>
        <v>6680898</v>
      </c>
      <c r="J25" s="16">
        <f t="shared" si="3"/>
        <v>6170031</v>
      </c>
      <c r="K25" s="16">
        <f t="shared" si="3"/>
        <v>6170793</v>
      </c>
      <c r="L25" s="16">
        <f t="shared" si="3"/>
        <v>6241746</v>
      </c>
      <c r="M25" s="16">
        <f t="shared" si="3"/>
        <v>6313758</v>
      </c>
      <c r="N25" s="16">
        <f t="shared" si="3"/>
        <v>6386476</v>
      </c>
      <c r="O25" s="16">
        <f t="shared" si="3"/>
        <v>6152084</v>
      </c>
      <c r="P25" s="16">
        <f t="shared" si="3"/>
        <v>6152172</v>
      </c>
      <c r="Q25" s="16">
        <f t="shared" si="3"/>
        <v>6223019</v>
      </c>
      <c r="R25" s="16">
        <f t="shared" si="3"/>
        <v>6294564</v>
      </c>
      <c r="S25" s="16">
        <f t="shared" si="3"/>
        <v>6366807</v>
      </c>
      <c r="T25" s="16">
        <f t="shared" si="3"/>
        <v>5151938</v>
      </c>
      <c r="U25" s="18"/>
    </row>
    <row r="26" spans="1:21" x14ac:dyDescent="0.3">
      <c r="A26" s="12" t="s">
        <v>3</v>
      </c>
      <c r="B26" s="12"/>
      <c r="C26" s="15"/>
      <c r="D26" s="15"/>
      <c r="E26" s="15"/>
      <c r="F26" s="16">
        <f t="shared" ref="F26:T26" si="4">F19*F18</f>
        <v>1428000</v>
      </c>
      <c r="G26" s="16">
        <f t="shared" si="4"/>
        <v>1485120</v>
      </c>
      <c r="H26" s="16">
        <f t="shared" si="4"/>
        <v>1544524.8000000003</v>
      </c>
      <c r="I26" s="16">
        <f t="shared" si="4"/>
        <v>1606305.7920000004</v>
      </c>
      <c r="J26" s="16">
        <f t="shared" si="4"/>
        <v>1670558.0236800006</v>
      </c>
      <c r="K26" s="16">
        <f t="shared" si="4"/>
        <v>1717913.8981888006</v>
      </c>
      <c r="L26" s="16">
        <f t="shared" si="4"/>
        <v>1786630.4541163526</v>
      </c>
      <c r="M26" s="16">
        <f t="shared" si="4"/>
        <v>1858095.6722810066</v>
      </c>
      <c r="N26" s="16">
        <f t="shared" si="4"/>
        <v>1932419.499172247</v>
      </c>
      <c r="O26" s="16">
        <f t="shared" si="4"/>
        <v>2009716.2791391369</v>
      </c>
      <c r="P26" s="16">
        <f t="shared" si="4"/>
        <v>2066421.0217460089</v>
      </c>
      <c r="Q26" s="16">
        <f t="shared" si="4"/>
        <v>2149077.8626158494</v>
      </c>
      <c r="R26" s="16">
        <f t="shared" si="4"/>
        <v>2235040.9771204833</v>
      </c>
      <c r="S26" s="16">
        <f t="shared" si="4"/>
        <v>2324442.6162053025</v>
      </c>
      <c r="T26" s="16">
        <f t="shared" si="4"/>
        <v>2417420.3208535146</v>
      </c>
      <c r="U26" s="18"/>
    </row>
    <row r="27" spans="1:21" x14ac:dyDescent="0.3">
      <c r="C27" s="12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8"/>
    </row>
    <row r="28" spans="1:21" x14ac:dyDescent="0.3">
      <c r="A28" s="12" t="s">
        <v>8</v>
      </c>
      <c r="C28" s="15"/>
      <c r="D28" s="15"/>
      <c r="E28" s="15"/>
      <c r="F28" s="16">
        <f>F25-F26</f>
        <v>5712000</v>
      </c>
      <c r="G28" s="16">
        <f t="shared" ref="G28:T28" si="5">G25-G26</f>
        <v>5726280</v>
      </c>
      <c r="H28" s="16">
        <f t="shared" si="5"/>
        <v>5738275.1999999993</v>
      </c>
      <c r="I28" s="16">
        <f t="shared" si="5"/>
        <v>5074592.2079999996</v>
      </c>
      <c r="J28" s="16">
        <f t="shared" si="5"/>
        <v>4499472.9763199994</v>
      </c>
      <c r="K28" s="16">
        <f t="shared" si="5"/>
        <v>4452879.1018111994</v>
      </c>
      <c r="L28" s="16">
        <f t="shared" si="5"/>
        <v>4455115.5458836472</v>
      </c>
      <c r="M28" s="16">
        <f t="shared" si="5"/>
        <v>4455662.3277189936</v>
      </c>
      <c r="N28" s="16">
        <f t="shared" si="5"/>
        <v>4454056.500827753</v>
      </c>
      <c r="O28" s="16">
        <f t="shared" si="5"/>
        <v>4142367.7208608631</v>
      </c>
      <c r="P28" s="16">
        <f t="shared" si="5"/>
        <v>4085750.9782539913</v>
      </c>
      <c r="Q28" s="16">
        <f t="shared" si="5"/>
        <v>4073941.1373841506</v>
      </c>
      <c r="R28" s="16">
        <f t="shared" si="5"/>
        <v>4059523.0228795167</v>
      </c>
      <c r="S28" s="16">
        <f t="shared" si="5"/>
        <v>4042364.3837946975</v>
      </c>
      <c r="T28" s="16">
        <f t="shared" si="5"/>
        <v>2734517.6791464854</v>
      </c>
      <c r="U28" s="18"/>
    </row>
    <row r="29" spans="1:21" x14ac:dyDescent="0.3">
      <c r="C29" s="12"/>
      <c r="D29" s="12"/>
      <c r="E29" s="1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8"/>
    </row>
    <row r="30" spans="1:21" x14ac:dyDescent="0.3">
      <c r="A30" s="12" t="s">
        <v>4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1" x14ac:dyDescent="0.3">
      <c r="A31" s="12"/>
      <c r="B31" s="12" t="s">
        <v>10</v>
      </c>
      <c r="C31" s="11"/>
      <c r="D31" s="11"/>
      <c r="E31" s="11"/>
      <c r="F31" s="11">
        <f t="shared" ref="F31:T31" si="6">(F45-F13)/F11</f>
        <v>1360000</v>
      </c>
      <c r="G31" s="11">
        <f t="shared" si="6"/>
        <v>1360000</v>
      </c>
      <c r="H31" s="11">
        <f t="shared" si="6"/>
        <v>1360000</v>
      </c>
      <c r="I31" s="11">
        <f t="shared" si="6"/>
        <v>1360000</v>
      </c>
      <c r="J31" s="11">
        <f t="shared" si="6"/>
        <v>1360000</v>
      </c>
      <c r="K31" s="11">
        <f t="shared" si="6"/>
        <v>1360000</v>
      </c>
      <c r="L31" s="11">
        <f t="shared" si="6"/>
        <v>1360000</v>
      </c>
      <c r="M31" s="11">
        <f t="shared" si="6"/>
        <v>1360000</v>
      </c>
      <c r="N31" s="11">
        <f t="shared" si="6"/>
        <v>1360000</v>
      </c>
      <c r="O31" s="11">
        <f t="shared" si="6"/>
        <v>1360000</v>
      </c>
      <c r="P31" s="11">
        <f t="shared" si="6"/>
        <v>1360000</v>
      </c>
      <c r="Q31" s="11">
        <f t="shared" si="6"/>
        <v>1360000</v>
      </c>
      <c r="R31" s="11">
        <f t="shared" si="6"/>
        <v>1360000</v>
      </c>
      <c r="S31" s="11">
        <f t="shared" si="6"/>
        <v>1360000</v>
      </c>
      <c r="T31" s="11">
        <f t="shared" si="6"/>
        <v>1360000</v>
      </c>
    </row>
    <row r="32" spans="1:21" x14ac:dyDescent="0.3">
      <c r="A32" s="12"/>
      <c r="B32" s="12" t="s">
        <v>18</v>
      </c>
      <c r="C32" s="11"/>
      <c r="D32" s="11"/>
      <c r="E32" s="11"/>
      <c r="F32" s="11"/>
      <c r="G32" s="11"/>
      <c r="H32" s="11"/>
      <c r="I32" s="11"/>
      <c r="J32" s="11"/>
      <c r="K32" s="11">
        <f>K47/K12</f>
        <v>60000</v>
      </c>
      <c r="L32" s="11">
        <f>L47/L12</f>
        <v>60000</v>
      </c>
      <c r="M32" s="11">
        <f>M47/M12</f>
        <v>60000</v>
      </c>
      <c r="N32" s="11">
        <f>N47/N12</f>
        <v>60000</v>
      </c>
      <c r="O32" s="11">
        <f>O47/O12</f>
        <v>60000</v>
      </c>
      <c r="P32" s="11"/>
      <c r="Q32" s="11"/>
      <c r="R32" s="11"/>
      <c r="S32" s="11"/>
      <c r="T32" s="11"/>
    </row>
    <row r="33" spans="1:20" x14ac:dyDescent="0.3">
      <c r="A33" s="12"/>
      <c r="B33" s="12" t="s">
        <v>19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>P49/P12</f>
        <v>70000</v>
      </c>
      <c r="Q33" s="11">
        <f>Q49/Q12</f>
        <v>70000</v>
      </c>
      <c r="R33" s="11">
        <f>R49/R12</f>
        <v>70000</v>
      </c>
      <c r="S33" s="11">
        <f>S49/S12</f>
        <v>70000</v>
      </c>
      <c r="T33" s="11">
        <f>T49/T12</f>
        <v>70000</v>
      </c>
    </row>
    <row r="34" spans="1:20" x14ac:dyDescent="0.3">
      <c r="A34" s="12"/>
      <c r="B34" s="12" t="s">
        <v>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3">
      <c r="A35" s="12"/>
      <c r="B35" s="12" t="s">
        <v>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x14ac:dyDescent="0.3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3">
      <c r="A37" s="12" t="s">
        <v>14</v>
      </c>
      <c r="B37" s="12"/>
      <c r="C37" s="15"/>
      <c r="D37" s="15"/>
      <c r="E37" s="15"/>
      <c r="F37" s="16">
        <f>F28-SUM(F31:F35)</f>
        <v>4352000</v>
      </c>
      <c r="G37" s="16">
        <f t="shared" ref="G37:T37" si="7">G28-SUM(G31:G35)</f>
        <v>4366280</v>
      </c>
      <c r="H37" s="16">
        <f t="shared" si="7"/>
        <v>4378275.1999999993</v>
      </c>
      <c r="I37" s="16">
        <f t="shared" si="7"/>
        <v>3714592.2079999996</v>
      </c>
      <c r="J37" s="16">
        <f t="shared" si="7"/>
        <v>3139472.9763199994</v>
      </c>
      <c r="K37" s="16">
        <f t="shared" si="7"/>
        <v>3032879.1018111994</v>
      </c>
      <c r="L37" s="16">
        <f t="shared" si="7"/>
        <v>3035115.5458836472</v>
      </c>
      <c r="M37" s="16">
        <f t="shared" si="7"/>
        <v>3035662.3277189936</v>
      </c>
      <c r="N37" s="16">
        <f t="shared" si="7"/>
        <v>3034056.500827753</v>
      </c>
      <c r="O37" s="16">
        <f t="shared" si="7"/>
        <v>2722367.7208608631</v>
      </c>
      <c r="P37" s="16">
        <f t="shared" si="7"/>
        <v>2655750.9782539913</v>
      </c>
      <c r="Q37" s="16">
        <f t="shared" si="7"/>
        <v>2643941.1373841506</v>
      </c>
      <c r="R37" s="16">
        <f t="shared" si="7"/>
        <v>2629523.0228795167</v>
      </c>
      <c r="S37" s="16">
        <f t="shared" si="7"/>
        <v>2612364.3837946975</v>
      </c>
      <c r="T37" s="16">
        <f t="shared" si="7"/>
        <v>1304517.6791464854</v>
      </c>
    </row>
    <row r="38" spans="1:20" x14ac:dyDescent="0.3">
      <c r="A38" s="12" t="s">
        <v>0</v>
      </c>
      <c r="C38" s="15"/>
      <c r="D38" s="15"/>
      <c r="E38" s="15"/>
      <c r="F38" s="16">
        <f t="shared" ref="F38:T38" si="8">F37*F14</f>
        <v>1523200</v>
      </c>
      <c r="G38" s="16">
        <f t="shared" si="8"/>
        <v>1528198</v>
      </c>
      <c r="H38" s="16">
        <f t="shared" si="8"/>
        <v>1532396.3199999996</v>
      </c>
      <c r="I38" s="16">
        <f t="shared" si="8"/>
        <v>1300107.2727999997</v>
      </c>
      <c r="J38" s="16">
        <f t="shared" si="8"/>
        <v>1098815.5417119998</v>
      </c>
      <c r="K38" s="16">
        <f t="shared" si="8"/>
        <v>1061507.6856339197</v>
      </c>
      <c r="L38" s="16">
        <f t="shared" si="8"/>
        <v>1062290.4410592765</v>
      </c>
      <c r="M38" s="16">
        <f t="shared" si="8"/>
        <v>1062481.8147016477</v>
      </c>
      <c r="N38" s="16">
        <f t="shared" si="8"/>
        <v>1061919.7752897134</v>
      </c>
      <c r="O38" s="16">
        <f t="shared" si="8"/>
        <v>952828.70230130199</v>
      </c>
      <c r="P38" s="16">
        <f t="shared" si="8"/>
        <v>929512.84238889685</v>
      </c>
      <c r="Q38" s="16">
        <f t="shared" si="8"/>
        <v>925379.39808445261</v>
      </c>
      <c r="R38" s="16">
        <f t="shared" si="8"/>
        <v>920333.05800783075</v>
      </c>
      <c r="S38" s="16">
        <f t="shared" si="8"/>
        <v>914327.53432814404</v>
      </c>
      <c r="T38" s="16">
        <f t="shared" si="8"/>
        <v>456581.18770126987</v>
      </c>
    </row>
    <row r="39" spans="1:20" x14ac:dyDescent="0.3">
      <c r="A39" s="12" t="s">
        <v>15</v>
      </c>
      <c r="B39" s="12"/>
      <c r="C39" s="15"/>
      <c r="D39" s="15"/>
      <c r="E39" s="15"/>
      <c r="F39" s="16">
        <f>F37-F38</f>
        <v>2828800</v>
      </c>
      <c r="G39" s="16">
        <f t="shared" ref="G39:T39" si="9">G37-G38</f>
        <v>2838082</v>
      </c>
      <c r="H39" s="16">
        <f t="shared" si="9"/>
        <v>2845878.88</v>
      </c>
      <c r="I39" s="16">
        <f t="shared" si="9"/>
        <v>2414484.9352000002</v>
      </c>
      <c r="J39" s="16">
        <f t="shared" si="9"/>
        <v>2040657.4346079996</v>
      </c>
      <c r="K39" s="16">
        <f t="shared" si="9"/>
        <v>1971371.4161772798</v>
      </c>
      <c r="L39" s="16">
        <f t="shared" si="9"/>
        <v>1972825.1048243707</v>
      </c>
      <c r="M39" s="16">
        <f t="shared" si="9"/>
        <v>1973180.5130173459</v>
      </c>
      <c r="N39" s="16">
        <f t="shared" si="9"/>
        <v>1972136.7255380396</v>
      </c>
      <c r="O39" s="16">
        <f t="shared" si="9"/>
        <v>1769539.0185595611</v>
      </c>
      <c r="P39" s="16">
        <f t="shared" si="9"/>
        <v>1726238.1358650946</v>
      </c>
      <c r="Q39" s="16">
        <f t="shared" si="9"/>
        <v>1718561.739299698</v>
      </c>
      <c r="R39" s="16">
        <f t="shared" si="9"/>
        <v>1709189.964871686</v>
      </c>
      <c r="S39" s="16">
        <f t="shared" si="9"/>
        <v>1698036.8494665534</v>
      </c>
      <c r="T39" s="16">
        <f t="shared" si="9"/>
        <v>847936.49144521554</v>
      </c>
    </row>
    <row r="40" spans="1:20" x14ac:dyDescent="0.3">
      <c r="B40" s="12"/>
      <c r="C40" s="12"/>
      <c r="D40" s="12"/>
      <c r="E40" s="12"/>
      <c r="F40" s="13"/>
      <c r="G40" s="9"/>
    </row>
    <row r="41" spans="1:20" x14ac:dyDescent="0.3">
      <c r="A41" s="14" t="s">
        <v>32</v>
      </c>
      <c r="B41" s="12"/>
      <c r="C41" s="12"/>
      <c r="D41" s="12"/>
      <c r="E41" s="12"/>
      <c r="F41" s="13"/>
      <c r="G41" s="9"/>
    </row>
    <row r="42" spans="1:20" x14ac:dyDescent="0.3">
      <c r="A42" s="14" t="s">
        <v>16</v>
      </c>
      <c r="B42" s="12"/>
      <c r="C42" s="12"/>
      <c r="D42" s="12"/>
      <c r="E42" s="12"/>
      <c r="F42" s="13"/>
      <c r="G42" s="9"/>
    </row>
    <row r="43" spans="1:20" x14ac:dyDescent="0.3">
      <c r="A43" s="12" t="s">
        <v>9</v>
      </c>
      <c r="C43" s="16"/>
      <c r="D43" s="16"/>
      <c r="E43" s="16"/>
      <c r="F43" s="16">
        <v>500000</v>
      </c>
      <c r="G43" s="16">
        <f>F43*(1+$C$6)</f>
        <v>515000</v>
      </c>
      <c r="H43" s="16">
        <f t="shared" ref="H43:T43" si="10">G43*(1+$C$6)</f>
        <v>530450</v>
      </c>
      <c r="I43" s="16">
        <f t="shared" si="10"/>
        <v>546363.5</v>
      </c>
      <c r="J43" s="16">
        <f t="shared" si="10"/>
        <v>562754.40500000003</v>
      </c>
      <c r="K43" s="16">
        <f t="shared" si="10"/>
        <v>579637.03714999999</v>
      </c>
      <c r="L43" s="16">
        <f t="shared" si="10"/>
        <v>597026.14826449996</v>
      </c>
      <c r="M43" s="16">
        <f t="shared" si="10"/>
        <v>614936.93271243502</v>
      </c>
      <c r="N43" s="16">
        <f t="shared" si="10"/>
        <v>633385.04069380811</v>
      </c>
      <c r="O43" s="16">
        <f t="shared" si="10"/>
        <v>652386.59191462235</v>
      </c>
      <c r="P43" s="16">
        <f t="shared" si="10"/>
        <v>671958.18967206101</v>
      </c>
      <c r="Q43" s="16">
        <f t="shared" si="10"/>
        <v>692116.93536222284</v>
      </c>
      <c r="R43" s="16">
        <f t="shared" si="10"/>
        <v>712880.44342308957</v>
      </c>
      <c r="S43" s="16">
        <f t="shared" si="10"/>
        <v>734266.85672578227</v>
      </c>
      <c r="T43" s="16">
        <f t="shared" si="10"/>
        <v>756294.86242755572</v>
      </c>
    </row>
    <row r="44" spans="1:20" x14ac:dyDescent="0.3">
      <c r="A44" s="12" t="s">
        <v>17</v>
      </c>
      <c r="C44" s="12"/>
      <c r="D44" s="12"/>
      <c r="E44" s="12"/>
      <c r="F44" s="13"/>
      <c r="G44" s="9"/>
    </row>
    <row r="45" spans="1:20" x14ac:dyDescent="0.3">
      <c r="B45" s="12" t="s">
        <v>10</v>
      </c>
      <c r="C45" s="17"/>
      <c r="D45" s="17">
        <f>C4*10%</f>
        <v>3900000</v>
      </c>
      <c r="E45" s="17">
        <f>C4*20%</f>
        <v>7800000</v>
      </c>
      <c r="F45" s="17">
        <f>C4</f>
        <v>39000000</v>
      </c>
      <c r="G45" s="11">
        <f>F45</f>
        <v>39000000</v>
      </c>
      <c r="H45" s="11">
        <f t="shared" ref="H45:T45" si="11">G45</f>
        <v>39000000</v>
      </c>
      <c r="I45" s="11">
        <f t="shared" si="11"/>
        <v>39000000</v>
      </c>
      <c r="J45" s="11">
        <f t="shared" si="11"/>
        <v>39000000</v>
      </c>
      <c r="K45" s="11">
        <f t="shared" si="11"/>
        <v>39000000</v>
      </c>
      <c r="L45" s="11">
        <f t="shared" si="11"/>
        <v>39000000</v>
      </c>
      <c r="M45" s="11">
        <f t="shared" si="11"/>
        <v>39000000</v>
      </c>
      <c r="N45" s="11">
        <f t="shared" si="11"/>
        <v>39000000</v>
      </c>
      <c r="O45" s="11">
        <f t="shared" si="11"/>
        <v>39000000</v>
      </c>
      <c r="P45" s="11">
        <f t="shared" si="11"/>
        <v>39000000</v>
      </c>
      <c r="Q45" s="11">
        <f t="shared" si="11"/>
        <v>39000000</v>
      </c>
      <c r="R45" s="11">
        <f t="shared" si="11"/>
        <v>39000000</v>
      </c>
      <c r="S45" s="11">
        <f t="shared" si="11"/>
        <v>39000000</v>
      </c>
      <c r="T45" s="11">
        <f t="shared" si="11"/>
        <v>39000000</v>
      </c>
    </row>
    <row r="46" spans="1:20" x14ac:dyDescent="0.3">
      <c r="B46" s="12" t="s">
        <v>11</v>
      </c>
      <c r="C46" s="17"/>
      <c r="D46" s="17"/>
      <c r="E46" s="17"/>
      <c r="F46" s="17">
        <f t="shared" ref="F46:T46" si="12">E46+F31</f>
        <v>1360000</v>
      </c>
      <c r="G46" s="17">
        <f t="shared" si="12"/>
        <v>2720000</v>
      </c>
      <c r="H46" s="17">
        <f t="shared" si="12"/>
        <v>4080000</v>
      </c>
      <c r="I46" s="17">
        <f t="shared" si="12"/>
        <v>5440000</v>
      </c>
      <c r="J46" s="17">
        <f t="shared" si="12"/>
        <v>6800000</v>
      </c>
      <c r="K46" s="17">
        <f t="shared" si="12"/>
        <v>8160000</v>
      </c>
      <c r="L46" s="17">
        <f t="shared" si="12"/>
        <v>9520000</v>
      </c>
      <c r="M46" s="17">
        <f t="shared" si="12"/>
        <v>10880000</v>
      </c>
      <c r="N46" s="17">
        <f t="shared" si="12"/>
        <v>12240000</v>
      </c>
      <c r="O46" s="17">
        <f t="shared" si="12"/>
        <v>13600000</v>
      </c>
      <c r="P46" s="17">
        <f t="shared" si="12"/>
        <v>14960000</v>
      </c>
      <c r="Q46" s="17">
        <f t="shared" si="12"/>
        <v>16320000</v>
      </c>
      <c r="R46" s="17">
        <f t="shared" si="12"/>
        <v>17680000</v>
      </c>
      <c r="S46" s="17">
        <f t="shared" si="12"/>
        <v>19040000</v>
      </c>
      <c r="T46" s="17">
        <f t="shared" si="12"/>
        <v>20400000</v>
      </c>
    </row>
    <row r="47" spans="1:20" x14ac:dyDescent="0.3">
      <c r="B47" s="12" t="s">
        <v>18</v>
      </c>
      <c r="C47" s="17"/>
      <c r="D47" s="16"/>
      <c r="E47" s="16"/>
      <c r="F47" s="16"/>
      <c r="G47" s="16"/>
      <c r="H47" s="16"/>
      <c r="I47" s="16"/>
      <c r="K47" s="16">
        <f>K21</f>
        <v>300000</v>
      </c>
      <c r="L47" s="16">
        <f>K47</f>
        <v>300000</v>
      </c>
      <c r="M47" s="16">
        <f>L47</f>
        <v>300000</v>
      </c>
      <c r="N47" s="16">
        <f>M47</f>
        <v>300000</v>
      </c>
      <c r="O47" s="16">
        <f>N47</f>
        <v>300000</v>
      </c>
      <c r="P47" s="16">
        <f>O47</f>
        <v>300000</v>
      </c>
      <c r="Q47" s="16">
        <f t="shared" ref="Q47:T48" si="13">P47</f>
        <v>300000</v>
      </c>
      <c r="R47" s="16">
        <f t="shared" si="13"/>
        <v>300000</v>
      </c>
      <c r="S47" s="16">
        <f t="shared" si="13"/>
        <v>300000</v>
      </c>
      <c r="T47" s="16">
        <f t="shared" si="13"/>
        <v>300000</v>
      </c>
    </row>
    <row r="48" spans="1:20" x14ac:dyDescent="0.3">
      <c r="B48" s="12" t="s">
        <v>11</v>
      </c>
      <c r="C48" s="17"/>
      <c r="D48" s="16"/>
      <c r="E48" s="16"/>
      <c r="F48" s="16"/>
      <c r="G48" s="16"/>
      <c r="H48" s="16"/>
      <c r="I48" s="16"/>
      <c r="J48" s="16"/>
      <c r="K48" s="16">
        <f>J48+K32</f>
        <v>60000</v>
      </c>
      <c r="L48" s="16">
        <f>K48+L32</f>
        <v>120000</v>
      </c>
      <c r="M48" s="16">
        <f>L48+M32</f>
        <v>180000</v>
      </c>
      <c r="N48" s="16">
        <f>M48+N32</f>
        <v>240000</v>
      </c>
      <c r="O48" s="16">
        <f>N48+O32</f>
        <v>300000</v>
      </c>
      <c r="P48" s="16">
        <f>O48</f>
        <v>300000</v>
      </c>
      <c r="Q48" s="16">
        <f t="shared" si="13"/>
        <v>300000</v>
      </c>
      <c r="R48" s="16">
        <f t="shared" si="13"/>
        <v>300000</v>
      </c>
      <c r="S48" s="16">
        <f t="shared" si="13"/>
        <v>300000</v>
      </c>
      <c r="T48" s="16">
        <f t="shared" si="13"/>
        <v>300000</v>
      </c>
    </row>
    <row r="49" spans="1:20" x14ac:dyDescent="0.3">
      <c r="B49" s="12" t="s">
        <v>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18">
        <f>P21</f>
        <v>350000</v>
      </c>
      <c r="Q49" s="18">
        <f>P49</f>
        <v>350000</v>
      </c>
      <c r="R49" s="18">
        <f>Q49</f>
        <v>350000</v>
      </c>
      <c r="S49" s="18">
        <f>R49</f>
        <v>350000</v>
      </c>
      <c r="T49" s="18">
        <f>S49</f>
        <v>350000</v>
      </c>
    </row>
    <row r="50" spans="1:20" x14ac:dyDescent="0.3">
      <c r="B50" s="12" t="s">
        <v>11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>O50+P33</f>
        <v>70000</v>
      </c>
      <c r="Q50" s="18">
        <f>P50+Q33</f>
        <v>140000</v>
      </c>
      <c r="R50" s="18">
        <f>Q50+R33</f>
        <v>210000</v>
      </c>
      <c r="S50" s="18">
        <f>R50+S33</f>
        <v>280000</v>
      </c>
      <c r="T50" s="18">
        <f>S50+T33</f>
        <v>350000</v>
      </c>
    </row>
    <row r="51" spans="1:20" x14ac:dyDescent="0.3">
      <c r="B51" s="12" t="s">
        <v>20</v>
      </c>
      <c r="F51" s="9"/>
      <c r="G51" s="9"/>
    </row>
    <row r="52" spans="1:20" x14ac:dyDescent="0.3">
      <c r="B52" s="12" t="s">
        <v>11</v>
      </c>
      <c r="F52" s="9"/>
      <c r="G52" s="9"/>
    </row>
    <row r="53" spans="1:20" x14ac:dyDescent="0.3">
      <c r="A53" s="14"/>
      <c r="B53" s="12" t="s">
        <v>21</v>
      </c>
      <c r="F53" s="9"/>
      <c r="G53" s="9"/>
    </row>
    <row r="54" spans="1:20" x14ac:dyDescent="0.3">
      <c r="B54" s="12" t="s">
        <v>11</v>
      </c>
      <c r="F54" s="9"/>
      <c r="G54" s="9"/>
    </row>
    <row r="55" spans="1:20" x14ac:dyDescent="0.3">
      <c r="B55" s="12"/>
      <c r="F55" s="9"/>
      <c r="G55" s="9"/>
    </row>
    <row r="56" spans="1:20" x14ac:dyDescent="0.3">
      <c r="A56" s="1" t="s">
        <v>22</v>
      </c>
      <c r="B56" s="12"/>
      <c r="D56" s="18">
        <f t="shared" ref="D56:T56" si="14">D43+D45-D46+D47-D48+D49-D50+D51-D52+D53-D54</f>
        <v>3900000</v>
      </c>
      <c r="E56" s="18">
        <f t="shared" si="14"/>
        <v>7800000</v>
      </c>
      <c r="F56" s="18">
        <f t="shared" si="14"/>
        <v>38140000</v>
      </c>
      <c r="G56" s="18">
        <f t="shared" si="14"/>
        <v>36795000</v>
      </c>
      <c r="H56" s="18">
        <f t="shared" si="14"/>
        <v>35450450</v>
      </c>
      <c r="I56" s="18">
        <f t="shared" si="14"/>
        <v>34106363.5</v>
      </c>
      <c r="J56" s="18">
        <f t="shared" si="14"/>
        <v>32762754.405000001</v>
      </c>
      <c r="K56" s="18">
        <f t="shared" si="14"/>
        <v>31659637.037150003</v>
      </c>
      <c r="L56" s="18">
        <f t="shared" si="14"/>
        <v>30257026.148264498</v>
      </c>
      <c r="M56" s="18">
        <f t="shared" si="14"/>
        <v>28854936.932712436</v>
      </c>
      <c r="N56" s="18">
        <f t="shared" si="14"/>
        <v>27453385.040693805</v>
      </c>
      <c r="O56" s="18">
        <f t="shared" si="14"/>
        <v>26052386.591914624</v>
      </c>
      <c r="P56" s="18">
        <f t="shared" si="14"/>
        <v>24991958.18967206</v>
      </c>
      <c r="Q56" s="18">
        <f t="shared" si="14"/>
        <v>23582116.93536222</v>
      </c>
      <c r="R56" s="18">
        <f t="shared" si="14"/>
        <v>22172880.443423092</v>
      </c>
      <c r="S56" s="18">
        <f t="shared" si="14"/>
        <v>20764266.856725782</v>
      </c>
      <c r="T56" s="18">
        <f t="shared" si="14"/>
        <v>19356294.862427555</v>
      </c>
    </row>
    <row r="57" spans="1:20" x14ac:dyDescent="0.3">
      <c r="F57" s="9"/>
      <c r="G57" s="9"/>
    </row>
    <row r="58" spans="1:20" s="2" customFormat="1" x14ac:dyDescent="0.3">
      <c r="F58" s="19"/>
      <c r="G58" s="19"/>
    </row>
    <row r="59" spans="1:20" x14ac:dyDescent="0.3">
      <c r="A59" s="1" t="s">
        <v>12</v>
      </c>
      <c r="C59" s="9"/>
      <c r="D59" s="9">
        <f>-D45</f>
        <v>-3900000</v>
      </c>
      <c r="E59" s="9">
        <f>-E45+D45</f>
        <v>-3900000</v>
      </c>
      <c r="F59" s="9">
        <f>F39+SUM(F31:F35)-(F43-E43)-F45+E45</f>
        <v>-27511200</v>
      </c>
      <c r="G59" s="9">
        <f t="shared" ref="G59:T59" si="15">G39+SUM(G31:G35)-(G43-F43)-G45+F45</f>
        <v>4183082</v>
      </c>
      <c r="H59" s="9">
        <f t="shared" si="15"/>
        <v>4190428.8800000027</v>
      </c>
      <c r="I59" s="9">
        <f t="shared" si="15"/>
        <v>3758571.4351999983</v>
      </c>
      <c r="J59" s="9">
        <f t="shared" si="15"/>
        <v>3384266.5296079963</v>
      </c>
      <c r="K59" s="9">
        <f t="shared" si="15"/>
        <v>3374488.7840272784</v>
      </c>
      <c r="L59" s="9">
        <f t="shared" si="15"/>
        <v>3375435.9937098697</v>
      </c>
      <c r="M59" s="9">
        <f t="shared" si="15"/>
        <v>3375269.7285694107</v>
      </c>
      <c r="N59" s="9">
        <f t="shared" si="15"/>
        <v>3373688.6175566688</v>
      </c>
      <c r="O59" s="9">
        <f t="shared" si="15"/>
        <v>3170537.4673387483</v>
      </c>
      <c r="P59" s="9">
        <f t="shared" si="15"/>
        <v>3136666.5381076559</v>
      </c>
      <c r="Q59" s="9">
        <f t="shared" si="15"/>
        <v>3128402.9936095327</v>
      </c>
      <c r="R59" s="9">
        <f t="shared" si="15"/>
        <v>3118426.4568108171</v>
      </c>
      <c r="S59" s="9">
        <f t="shared" si="15"/>
        <v>3106650.4361638576</v>
      </c>
      <c r="T59" s="9">
        <f t="shared" si="15"/>
        <v>2255908.4857434407</v>
      </c>
    </row>
    <row r="60" spans="1:20" x14ac:dyDescent="0.3">
      <c r="C60" s="20">
        <v>0</v>
      </c>
      <c r="D60" s="20">
        <v>1</v>
      </c>
      <c r="E60" s="20">
        <v>2</v>
      </c>
      <c r="F60" s="20">
        <v>3</v>
      </c>
      <c r="G60" s="20">
        <v>4</v>
      </c>
      <c r="H60" s="20">
        <v>5</v>
      </c>
      <c r="I60" s="20">
        <v>6</v>
      </c>
      <c r="J60" s="20">
        <v>7</v>
      </c>
      <c r="K60" s="20">
        <v>8</v>
      </c>
      <c r="L60" s="20">
        <v>9</v>
      </c>
      <c r="M60" s="20">
        <v>10</v>
      </c>
      <c r="N60" s="20">
        <v>11</v>
      </c>
      <c r="O60" s="20">
        <v>12</v>
      </c>
      <c r="P60" s="20">
        <v>13</v>
      </c>
      <c r="Q60" s="20">
        <v>14</v>
      </c>
      <c r="R60" s="20">
        <v>15</v>
      </c>
      <c r="S60" s="20">
        <v>16</v>
      </c>
      <c r="T60" s="20">
        <v>17</v>
      </c>
    </row>
    <row r="62" spans="1:20" x14ac:dyDescent="0.3">
      <c r="B62" t="s">
        <v>36</v>
      </c>
      <c r="C62" s="24">
        <f>NPV(C72,D59:T59)</f>
        <v>-7097669.2560534393</v>
      </c>
    </row>
    <row r="63" spans="1:20" x14ac:dyDescent="0.3">
      <c r="B63" t="s">
        <v>37</v>
      </c>
      <c r="C63" s="25">
        <f>IRR(D59:T59)</f>
        <v>4.1342265551597812E-2</v>
      </c>
    </row>
    <row r="72" spans="1:3" x14ac:dyDescent="0.3">
      <c r="A72" t="s">
        <v>35</v>
      </c>
      <c r="C72" s="23">
        <v>0.09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topLeftCell="A47" workbookViewId="0">
      <selection activeCell="C62" sqref="C62"/>
    </sheetView>
  </sheetViews>
  <sheetFormatPr defaultRowHeight="14.4" x14ac:dyDescent="0.3"/>
  <cols>
    <col min="1" max="1" width="3.88671875" customWidth="1"/>
    <col min="2" max="2" width="41.6640625" customWidth="1"/>
    <col min="3" max="30" width="14.6640625" customWidth="1"/>
    <col min="32" max="32" width="14" customWidth="1"/>
    <col min="34" max="34" width="14.44140625" customWidth="1"/>
  </cols>
  <sheetData>
    <row r="1" spans="1:30" x14ac:dyDescent="0.3">
      <c r="A1" s="1" t="s">
        <v>6</v>
      </c>
    </row>
    <row r="2" spans="1:30" x14ac:dyDescent="0.3">
      <c r="A2" s="3"/>
    </row>
    <row r="3" spans="1:30" x14ac:dyDescent="0.3">
      <c r="A3" s="1" t="s">
        <v>34</v>
      </c>
    </row>
    <row r="4" spans="1:30" x14ac:dyDescent="0.3">
      <c r="A4" t="s">
        <v>23</v>
      </c>
      <c r="C4" s="11">
        <v>39000000</v>
      </c>
    </row>
    <row r="5" spans="1:30" x14ac:dyDescent="0.3">
      <c r="A5" t="s">
        <v>33</v>
      </c>
      <c r="C5" s="6">
        <v>0.04</v>
      </c>
    </row>
    <row r="6" spans="1:30" x14ac:dyDescent="0.3">
      <c r="A6" t="s">
        <v>31</v>
      </c>
      <c r="C6" s="6">
        <v>0.03</v>
      </c>
    </row>
    <row r="7" spans="1:30" x14ac:dyDescent="0.3">
      <c r="A7" s="3"/>
    </row>
    <row r="8" spans="1:30" x14ac:dyDescent="0.3">
      <c r="A8" s="20" t="s">
        <v>1</v>
      </c>
      <c r="B8" s="20"/>
      <c r="C8" s="20">
        <v>0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  <c r="AD8" s="20">
        <v>27</v>
      </c>
    </row>
    <row r="9" spans="1:30" x14ac:dyDescent="0.3">
      <c r="A9" s="20" t="s">
        <v>5</v>
      </c>
      <c r="B9" s="20"/>
      <c r="C9" s="21">
        <v>36892</v>
      </c>
      <c r="D9" s="21">
        <v>37256</v>
      </c>
      <c r="E9" s="21">
        <v>37621</v>
      </c>
      <c r="F9" s="21">
        <v>37986</v>
      </c>
      <c r="G9" s="21">
        <v>38352</v>
      </c>
      <c r="H9" s="21">
        <v>38717</v>
      </c>
      <c r="I9" s="21">
        <v>39082</v>
      </c>
      <c r="J9" s="21">
        <v>39447</v>
      </c>
      <c r="K9" s="21">
        <v>39813</v>
      </c>
      <c r="L9" s="21">
        <v>40178</v>
      </c>
      <c r="M9" s="21">
        <v>40543</v>
      </c>
      <c r="N9" s="21">
        <v>40908</v>
      </c>
      <c r="O9" s="21">
        <v>41274</v>
      </c>
      <c r="P9" s="21">
        <v>41639</v>
      </c>
      <c r="Q9" s="21">
        <v>42004</v>
      </c>
      <c r="R9" s="21">
        <v>42369</v>
      </c>
      <c r="S9" s="21">
        <v>42735</v>
      </c>
      <c r="T9" s="21">
        <v>43100</v>
      </c>
      <c r="U9" s="21">
        <v>43465</v>
      </c>
      <c r="V9" s="21">
        <v>43830</v>
      </c>
      <c r="W9" s="21">
        <v>44196</v>
      </c>
      <c r="X9" s="21">
        <v>44561</v>
      </c>
      <c r="Y9" s="21">
        <v>44926</v>
      </c>
      <c r="Z9" s="21">
        <v>45291</v>
      </c>
      <c r="AA9" s="21">
        <v>45657</v>
      </c>
      <c r="AB9" s="21">
        <v>46022</v>
      </c>
      <c r="AC9" s="21">
        <v>46387</v>
      </c>
      <c r="AD9" s="21">
        <v>46752</v>
      </c>
    </row>
    <row r="10" spans="1:30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3">
      <c r="A11" t="s">
        <v>26</v>
      </c>
      <c r="F11">
        <v>25</v>
      </c>
      <c r="G11">
        <f>F11</f>
        <v>25</v>
      </c>
      <c r="H11">
        <f t="shared" ref="H11:AD14" si="0">G11</f>
        <v>25</v>
      </c>
      <c r="I11">
        <f t="shared" si="0"/>
        <v>25</v>
      </c>
      <c r="J11">
        <f t="shared" si="0"/>
        <v>25</v>
      </c>
      <c r="K11">
        <f t="shared" si="0"/>
        <v>25</v>
      </c>
      <c r="L11">
        <f t="shared" si="0"/>
        <v>25</v>
      </c>
      <c r="M11">
        <f t="shared" si="0"/>
        <v>25</v>
      </c>
      <c r="N11">
        <f t="shared" si="0"/>
        <v>25</v>
      </c>
      <c r="O11">
        <f t="shared" si="0"/>
        <v>25</v>
      </c>
      <c r="P11">
        <f t="shared" si="0"/>
        <v>25</v>
      </c>
      <c r="Q11">
        <f t="shared" si="0"/>
        <v>25</v>
      </c>
      <c r="R11">
        <f t="shared" si="0"/>
        <v>25</v>
      </c>
      <c r="S11">
        <f t="shared" si="0"/>
        <v>25</v>
      </c>
      <c r="T11">
        <f t="shared" si="0"/>
        <v>25</v>
      </c>
      <c r="U11">
        <f t="shared" si="0"/>
        <v>25</v>
      </c>
      <c r="V11">
        <f t="shared" si="0"/>
        <v>25</v>
      </c>
      <c r="W11">
        <f t="shared" si="0"/>
        <v>25</v>
      </c>
      <c r="X11">
        <f t="shared" si="0"/>
        <v>25</v>
      </c>
      <c r="Y11">
        <f t="shared" si="0"/>
        <v>25</v>
      </c>
      <c r="Z11">
        <f t="shared" si="0"/>
        <v>25</v>
      </c>
      <c r="AA11">
        <f t="shared" si="0"/>
        <v>25</v>
      </c>
      <c r="AB11">
        <f t="shared" si="0"/>
        <v>25</v>
      </c>
      <c r="AC11">
        <f t="shared" si="0"/>
        <v>25</v>
      </c>
      <c r="AD11">
        <f t="shared" si="0"/>
        <v>25</v>
      </c>
    </row>
    <row r="12" spans="1:30" x14ac:dyDescent="0.3">
      <c r="A12" t="s">
        <v>27</v>
      </c>
      <c r="F12">
        <v>5</v>
      </c>
      <c r="G12">
        <f>F12</f>
        <v>5</v>
      </c>
      <c r="H12">
        <f t="shared" si="0"/>
        <v>5</v>
      </c>
      <c r="I12">
        <f t="shared" si="0"/>
        <v>5</v>
      </c>
      <c r="J12">
        <f t="shared" si="0"/>
        <v>5</v>
      </c>
      <c r="K12">
        <f t="shared" si="0"/>
        <v>5</v>
      </c>
      <c r="L12">
        <f t="shared" si="0"/>
        <v>5</v>
      </c>
      <c r="M12">
        <f t="shared" si="0"/>
        <v>5</v>
      </c>
      <c r="N12">
        <f t="shared" si="0"/>
        <v>5</v>
      </c>
      <c r="O12">
        <f t="shared" si="0"/>
        <v>5</v>
      </c>
      <c r="P12">
        <f t="shared" si="0"/>
        <v>5</v>
      </c>
      <c r="Q12">
        <f t="shared" si="0"/>
        <v>5</v>
      </c>
      <c r="R12">
        <f t="shared" si="0"/>
        <v>5</v>
      </c>
      <c r="S12">
        <f t="shared" si="0"/>
        <v>5</v>
      </c>
      <c r="T12">
        <f t="shared" si="0"/>
        <v>5</v>
      </c>
      <c r="U12">
        <f t="shared" si="0"/>
        <v>5</v>
      </c>
      <c r="V12">
        <f t="shared" si="0"/>
        <v>5</v>
      </c>
      <c r="W12">
        <f t="shared" si="0"/>
        <v>5</v>
      </c>
      <c r="X12">
        <f t="shared" si="0"/>
        <v>5</v>
      </c>
      <c r="Y12">
        <f t="shared" si="0"/>
        <v>5</v>
      </c>
      <c r="Z12">
        <f t="shared" si="0"/>
        <v>5</v>
      </c>
      <c r="AA12">
        <f t="shared" si="0"/>
        <v>5</v>
      </c>
      <c r="AB12">
        <f t="shared" si="0"/>
        <v>5</v>
      </c>
      <c r="AC12">
        <f t="shared" si="0"/>
        <v>5</v>
      </c>
      <c r="AD12">
        <f t="shared" si="0"/>
        <v>5</v>
      </c>
    </row>
    <row r="13" spans="1:30" x14ac:dyDescent="0.3">
      <c r="A13" t="s">
        <v>28</v>
      </c>
      <c r="F13" s="11">
        <v>5000000</v>
      </c>
      <c r="G13" s="11">
        <f>F13</f>
        <v>5000000</v>
      </c>
      <c r="H13" s="11">
        <f t="shared" si="0"/>
        <v>5000000</v>
      </c>
      <c r="I13" s="11">
        <f t="shared" si="0"/>
        <v>5000000</v>
      </c>
      <c r="J13" s="11">
        <f t="shared" si="0"/>
        <v>5000000</v>
      </c>
      <c r="K13" s="11">
        <f t="shared" si="0"/>
        <v>5000000</v>
      </c>
      <c r="L13" s="11">
        <f t="shared" si="0"/>
        <v>5000000</v>
      </c>
      <c r="M13" s="11">
        <f t="shared" si="0"/>
        <v>5000000</v>
      </c>
      <c r="N13" s="11">
        <f t="shared" si="0"/>
        <v>5000000</v>
      </c>
      <c r="O13" s="11">
        <f t="shared" si="0"/>
        <v>5000000</v>
      </c>
      <c r="P13" s="11">
        <f t="shared" si="0"/>
        <v>5000000</v>
      </c>
      <c r="Q13" s="11">
        <f t="shared" si="0"/>
        <v>5000000</v>
      </c>
      <c r="R13" s="11">
        <f t="shared" si="0"/>
        <v>5000000</v>
      </c>
      <c r="S13" s="11">
        <f t="shared" si="0"/>
        <v>5000000</v>
      </c>
      <c r="T13" s="11">
        <f t="shared" si="0"/>
        <v>5000000</v>
      </c>
      <c r="U13" s="11">
        <f t="shared" si="0"/>
        <v>5000000</v>
      </c>
      <c r="V13" s="11">
        <f t="shared" si="0"/>
        <v>5000000</v>
      </c>
      <c r="W13" s="11">
        <f t="shared" si="0"/>
        <v>5000000</v>
      </c>
      <c r="X13" s="11">
        <f t="shared" si="0"/>
        <v>5000000</v>
      </c>
      <c r="Y13" s="11">
        <f t="shared" si="0"/>
        <v>5000000</v>
      </c>
      <c r="Z13" s="11">
        <f t="shared" si="0"/>
        <v>5000000</v>
      </c>
      <c r="AA13" s="11">
        <f t="shared" si="0"/>
        <v>5000000</v>
      </c>
      <c r="AB13" s="11">
        <f t="shared" si="0"/>
        <v>5000000</v>
      </c>
      <c r="AC13" s="11">
        <f t="shared" si="0"/>
        <v>5000000</v>
      </c>
      <c r="AD13" s="11">
        <f t="shared" si="0"/>
        <v>5000000</v>
      </c>
    </row>
    <row r="14" spans="1:30" x14ac:dyDescent="0.3">
      <c r="A14" t="s">
        <v>30</v>
      </c>
      <c r="F14" s="6">
        <v>0</v>
      </c>
      <c r="G14" s="6">
        <f>F14</f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0</v>
      </c>
    </row>
    <row r="15" spans="1:30" x14ac:dyDescent="0.3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5" customFormat="1" x14ac:dyDescent="0.3">
      <c r="A16" s="7"/>
      <c r="C16" s="6"/>
      <c r="D16" s="8"/>
      <c r="E16" s="6"/>
      <c r="F16" s="8"/>
      <c r="G16" s="6"/>
      <c r="H16" s="8"/>
      <c r="I16" s="6"/>
      <c r="J16" s="8"/>
      <c r="K16" s="6"/>
      <c r="L16" s="8"/>
      <c r="M16" s="6"/>
      <c r="N16" s="8"/>
      <c r="O16" s="6"/>
      <c r="P16" s="8"/>
      <c r="Q16" s="6"/>
      <c r="R16" s="8"/>
      <c r="S16" s="6"/>
      <c r="T16" s="8"/>
      <c r="U16" s="6"/>
      <c r="V16" s="8"/>
      <c r="W16" s="6"/>
      <c r="X16" s="8"/>
      <c r="Y16" s="6"/>
      <c r="Z16" s="8"/>
      <c r="AA16" s="6"/>
      <c r="AB16" s="8"/>
      <c r="AC16" s="6"/>
      <c r="AD16" s="8"/>
    </row>
    <row r="17" spans="1:31" x14ac:dyDescent="0.3">
      <c r="A17" s="3" t="s">
        <v>7</v>
      </c>
      <c r="C17" s="10"/>
      <c r="D17" s="10"/>
      <c r="E17" s="10"/>
      <c r="F17" s="11">
        <v>20000</v>
      </c>
      <c r="G17" s="11">
        <v>20200</v>
      </c>
      <c r="H17" s="11">
        <v>20400</v>
      </c>
      <c r="I17" s="11">
        <v>18714</v>
      </c>
      <c r="J17" s="11">
        <v>17283</v>
      </c>
      <c r="K17" s="11">
        <v>17481</v>
      </c>
      <c r="L17" s="11">
        <v>17682</v>
      </c>
      <c r="M17" s="11">
        <v>17886</v>
      </c>
      <c r="N17" s="11">
        <v>18092</v>
      </c>
      <c r="O17" s="11">
        <v>17428</v>
      </c>
      <c r="P17" s="11">
        <v>17628</v>
      </c>
      <c r="Q17" s="11">
        <v>17831</v>
      </c>
      <c r="R17" s="11">
        <v>18036</v>
      </c>
      <c r="S17" s="11">
        <v>18243</v>
      </c>
      <c r="T17" s="11">
        <v>14762</v>
      </c>
      <c r="U17" s="11">
        <v>14932</v>
      </c>
      <c r="V17" s="11">
        <v>15104</v>
      </c>
      <c r="W17" s="11">
        <v>15278</v>
      </c>
      <c r="X17" s="11">
        <v>15454</v>
      </c>
      <c r="Y17" s="11">
        <v>14654</v>
      </c>
      <c r="Z17" s="11">
        <v>14823</v>
      </c>
      <c r="AA17" s="11">
        <v>14993</v>
      </c>
      <c r="AB17" s="11">
        <v>15166</v>
      </c>
      <c r="AC17" s="11">
        <v>15341</v>
      </c>
      <c r="AD17" s="11">
        <v>13488</v>
      </c>
    </row>
    <row r="18" spans="1:31" x14ac:dyDescent="0.3">
      <c r="A18" s="3" t="s">
        <v>13</v>
      </c>
      <c r="F18" s="9">
        <f>365-8</f>
        <v>357</v>
      </c>
      <c r="G18" s="9">
        <f>365-8</f>
        <v>357</v>
      </c>
      <c r="H18" s="9">
        <f>365-8</f>
        <v>357</v>
      </c>
      <c r="I18" s="9">
        <f>365-8</f>
        <v>357</v>
      </c>
      <c r="J18" s="9">
        <f>365-8</f>
        <v>357</v>
      </c>
      <c r="K18" s="9">
        <f t="shared" ref="K18:O18" si="1">365-12</f>
        <v>353</v>
      </c>
      <c r="L18" s="9">
        <f t="shared" si="1"/>
        <v>353</v>
      </c>
      <c r="M18" s="9">
        <f t="shared" si="1"/>
        <v>353</v>
      </c>
      <c r="N18" s="9">
        <f t="shared" si="1"/>
        <v>353</v>
      </c>
      <c r="O18" s="9">
        <f t="shared" si="1"/>
        <v>353</v>
      </c>
      <c r="P18" s="9">
        <f>365-16</f>
        <v>349</v>
      </c>
      <c r="Q18" s="9">
        <f>365-16</f>
        <v>349</v>
      </c>
      <c r="R18" s="9">
        <f>365-16</f>
        <v>349</v>
      </c>
      <c r="S18" s="9">
        <f>365-16</f>
        <v>349</v>
      </c>
      <c r="T18" s="9">
        <f>365-16</f>
        <v>349</v>
      </c>
      <c r="U18" s="9">
        <f t="shared" ref="U18:AD18" si="2">365-16</f>
        <v>349</v>
      </c>
      <c r="V18" s="9">
        <f t="shared" si="2"/>
        <v>349</v>
      </c>
      <c r="W18" s="9">
        <f t="shared" si="2"/>
        <v>349</v>
      </c>
      <c r="X18" s="9">
        <f t="shared" si="2"/>
        <v>349</v>
      </c>
      <c r="Y18" s="9">
        <f t="shared" si="2"/>
        <v>349</v>
      </c>
      <c r="Z18" s="9">
        <f t="shared" si="2"/>
        <v>349</v>
      </c>
      <c r="AA18" s="9">
        <f t="shared" si="2"/>
        <v>349</v>
      </c>
      <c r="AB18" s="9">
        <f t="shared" si="2"/>
        <v>349</v>
      </c>
      <c r="AC18" s="9">
        <f t="shared" si="2"/>
        <v>349</v>
      </c>
      <c r="AD18" s="9">
        <f t="shared" si="2"/>
        <v>349</v>
      </c>
    </row>
    <row r="19" spans="1:31" x14ac:dyDescent="0.3">
      <c r="A19" s="3" t="s">
        <v>25</v>
      </c>
      <c r="F19" s="11">
        <v>4000</v>
      </c>
      <c r="G19" s="11">
        <f>F19*(1+$C$5)</f>
        <v>4160</v>
      </c>
      <c r="H19" s="11">
        <f>G19*(1+$C$5)</f>
        <v>4326.4000000000005</v>
      </c>
      <c r="I19" s="11">
        <f t="shared" ref="I19:AD19" si="3">H19*(1+$C$5)</f>
        <v>4499.456000000001</v>
      </c>
      <c r="J19" s="11">
        <f t="shared" si="3"/>
        <v>4679.4342400000014</v>
      </c>
      <c r="K19" s="11">
        <f t="shared" si="3"/>
        <v>4866.6116096000014</v>
      </c>
      <c r="L19" s="11">
        <f t="shared" si="3"/>
        <v>5061.2760739840014</v>
      </c>
      <c r="M19" s="11">
        <f t="shared" si="3"/>
        <v>5263.7271169433616</v>
      </c>
      <c r="N19" s="11">
        <f t="shared" si="3"/>
        <v>5474.2762016210963</v>
      </c>
      <c r="O19" s="11">
        <f t="shared" si="3"/>
        <v>5693.24724968594</v>
      </c>
      <c r="P19" s="11">
        <f t="shared" si="3"/>
        <v>5920.9771396733777</v>
      </c>
      <c r="Q19" s="11">
        <f t="shared" si="3"/>
        <v>6157.8162252603133</v>
      </c>
      <c r="R19" s="11">
        <f t="shared" si="3"/>
        <v>6404.1288742707256</v>
      </c>
      <c r="S19" s="11">
        <f t="shared" si="3"/>
        <v>6660.2940292415551</v>
      </c>
      <c r="T19" s="11">
        <f t="shared" si="3"/>
        <v>6926.7057904112171</v>
      </c>
      <c r="U19" s="11">
        <f t="shared" si="3"/>
        <v>7203.7740220276664</v>
      </c>
      <c r="V19" s="11">
        <f t="shared" si="3"/>
        <v>7491.924982908773</v>
      </c>
      <c r="W19" s="11">
        <f t="shared" si="3"/>
        <v>7791.6019822251246</v>
      </c>
      <c r="X19" s="11">
        <f t="shared" si="3"/>
        <v>8103.2660615141303</v>
      </c>
      <c r="Y19" s="11">
        <f t="shared" si="3"/>
        <v>8427.3967039746967</v>
      </c>
      <c r="Z19" s="11">
        <f t="shared" si="3"/>
        <v>8764.492572133684</v>
      </c>
      <c r="AA19" s="11">
        <f t="shared" si="3"/>
        <v>9115.0722750190325</v>
      </c>
      <c r="AB19" s="11">
        <f t="shared" si="3"/>
        <v>9479.6751660197933</v>
      </c>
      <c r="AC19" s="11">
        <f t="shared" si="3"/>
        <v>9858.8621726605852</v>
      </c>
      <c r="AD19" s="11">
        <f t="shared" si="3"/>
        <v>10253.21665956701</v>
      </c>
    </row>
    <row r="20" spans="1:31" x14ac:dyDescent="0.3">
      <c r="A20" s="3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1" x14ac:dyDescent="0.3">
      <c r="A21" t="s">
        <v>24</v>
      </c>
      <c r="C21" s="11"/>
      <c r="D21" s="11"/>
      <c r="E21" s="11"/>
      <c r="F21" s="11"/>
      <c r="G21" s="11"/>
      <c r="H21" s="11"/>
      <c r="I21" s="11"/>
      <c r="K21" s="11">
        <v>300000</v>
      </c>
      <c r="L21" s="11"/>
      <c r="M21" s="11"/>
      <c r="N21" s="11"/>
      <c r="P21" s="11">
        <v>350000</v>
      </c>
      <c r="Q21" s="11"/>
      <c r="R21" s="11"/>
      <c r="S21" s="11"/>
      <c r="U21" s="11">
        <v>750000</v>
      </c>
      <c r="V21" s="11"/>
      <c r="W21" s="11"/>
      <c r="X21" s="11"/>
      <c r="Z21" s="11">
        <v>850000</v>
      </c>
      <c r="AA21" s="11"/>
      <c r="AB21" s="11"/>
      <c r="AC21" s="11"/>
      <c r="AD21" s="11"/>
    </row>
    <row r="22" spans="1:31" x14ac:dyDescent="0.3">
      <c r="A22" s="3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1" x14ac:dyDescent="0.3">
      <c r="A23" s="12"/>
    </row>
    <row r="24" spans="1:31" x14ac:dyDescent="0.3">
      <c r="A24" s="1" t="s">
        <v>29</v>
      </c>
      <c r="E24" s="9"/>
      <c r="F24" s="9"/>
      <c r="G24" s="9"/>
    </row>
    <row r="25" spans="1:31" x14ac:dyDescent="0.3">
      <c r="A25" s="12" t="s">
        <v>2</v>
      </c>
      <c r="B25" s="12"/>
      <c r="C25" s="15"/>
      <c r="D25" s="15"/>
      <c r="E25" s="15"/>
      <c r="F25" s="16">
        <f t="shared" ref="F25:AD25" si="4">F17*F18</f>
        <v>7140000</v>
      </c>
      <c r="G25" s="16">
        <f t="shared" si="4"/>
        <v>7211400</v>
      </c>
      <c r="H25" s="16">
        <f t="shared" si="4"/>
        <v>7282800</v>
      </c>
      <c r="I25" s="16">
        <f t="shared" si="4"/>
        <v>6680898</v>
      </c>
      <c r="J25" s="16">
        <f t="shared" si="4"/>
        <v>6170031</v>
      </c>
      <c r="K25" s="16">
        <f t="shared" si="4"/>
        <v>6170793</v>
      </c>
      <c r="L25" s="16">
        <f t="shared" si="4"/>
        <v>6241746</v>
      </c>
      <c r="M25" s="16">
        <f t="shared" si="4"/>
        <v>6313758</v>
      </c>
      <c r="N25" s="16">
        <f t="shared" si="4"/>
        <v>6386476</v>
      </c>
      <c r="O25" s="16">
        <f t="shared" si="4"/>
        <v>6152084</v>
      </c>
      <c r="P25" s="16">
        <f t="shared" si="4"/>
        <v>6152172</v>
      </c>
      <c r="Q25" s="16">
        <f t="shared" si="4"/>
        <v>6223019</v>
      </c>
      <c r="R25" s="16">
        <f t="shared" si="4"/>
        <v>6294564</v>
      </c>
      <c r="S25" s="16">
        <f t="shared" si="4"/>
        <v>6366807</v>
      </c>
      <c r="T25" s="16">
        <f t="shared" si="4"/>
        <v>5151938</v>
      </c>
      <c r="U25" s="16">
        <f t="shared" si="4"/>
        <v>5211268</v>
      </c>
      <c r="V25" s="16">
        <f t="shared" si="4"/>
        <v>5271296</v>
      </c>
      <c r="W25" s="16">
        <f t="shared" si="4"/>
        <v>5332022</v>
      </c>
      <c r="X25" s="16">
        <f t="shared" si="4"/>
        <v>5393446</v>
      </c>
      <c r="Y25" s="16">
        <f t="shared" si="4"/>
        <v>5114246</v>
      </c>
      <c r="Z25" s="16">
        <f t="shared" si="4"/>
        <v>5173227</v>
      </c>
      <c r="AA25" s="16">
        <f t="shared" si="4"/>
        <v>5232557</v>
      </c>
      <c r="AB25" s="16">
        <f t="shared" si="4"/>
        <v>5292934</v>
      </c>
      <c r="AC25" s="16">
        <f t="shared" si="4"/>
        <v>5354009</v>
      </c>
      <c r="AD25" s="16">
        <f t="shared" si="4"/>
        <v>4707312</v>
      </c>
      <c r="AE25" s="18"/>
    </row>
    <row r="26" spans="1:31" x14ac:dyDescent="0.3">
      <c r="A26" s="12" t="s">
        <v>3</v>
      </c>
      <c r="B26" s="12"/>
      <c r="C26" s="15"/>
      <c r="D26" s="15"/>
      <c r="E26" s="15"/>
      <c r="F26" s="16">
        <f t="shared" ref="F26:AD26" si="5">F19*F18</f>
        <v>1428000</v>
      </c>
      <c r="G26" s="16">
        <f t="shared" si="5"/>
        <v>1485120</v>
      </c>
      <c r="H26" s="16">
        <f t="shared" si="5"/>
        <v>1544524.8000000003</v>
      </c>
      <c r="I26" s="16">
        <f t="shared" si="5"/>
        <v>1606305.7920000004</v>
      </c>
      <c r="J26" s="16">
        <f t="shared" si="5"/>
        <v>1670558.0236800006</v>
      </c>
      <c r="K26" s="16">
        <f t="shared" si="5"/>
        <v>1717913.8981888006</v>
      </c>
      <c r="L26" s="16">
        <f t="shared" si="5"/>
        <v>1786630.4541163526</v>
      </c>
      <c r="M26" s="16">
        <f t="shared" si="5"/>
        <v>1858095.6722810066</v>
      </c>
      <c r="N26" s="16">
        <f t="shared" si="5"/>
        <v>1932419.499172247</v>
      </c>
      <c r="O26" s="16">
        <f t="shared" si="5"/>
        <v>2009716.2791391369</v>
      </c>
      <c r="P26" s="16">
        <f t="shared" si="5"/>
        <v>2066421.0217460089</v>
      </c>
      <c r="Q26" s="16">
        <f t="shared" si="5"/>
        <v>2149077.8626158494</v>
      </c>
      <c r="R26" s="16">
        <f t="shared" si="5"/>
        <v>2235040.9771204833</v>
      </c>
      <c r="S26" s="16">
        <f t="shared" si="5"/>
        <v>2324442.6162053025</v>
      </c>
      <c r="T26" s="16">
        <f t="shared" si="5"/>
        <v>2417420.3208535146</v>
      </c>
      <c r="U26" s="16">
        <f t="shared" si="5"/>
        <v>2514117.1336876554</v>
      </c>
      <c r="V26" s="16">
        <f t="shared" si="5"/>
        <v>2614681.8190351618</v>
      </c>
      <c r="W26" s="16">
        <f t="shared" si="5"/>
        <v>2719269.0917965686</v>
      </c>
      <c r="X26" s="16">
        <f t="shared" si="5"/>
        <v>2828039.8554684315</v>
      </c>
      <c r="Y26" s="16">
        <f t="shared" si="5"/>
        <v>2941161.4496871689</v>
      </c>
      <c r="Z26" s="16">
        <f t="shared" si="5"/>
        <v>3058807.9076746558</v>
      </c>
      <c r="AA26" s="16">
        <f t="shared" si="5"/>
        <v>3181160.2239816422</v>
      </c>
      <c r="AB26" s="16">
        <f t="shared" si="5"/>
        <v>3308406.632940908</v>
      </c>
      <c r="AC26" s="16">
        <f t="shared" si="5"/>
        <v>3440742.898258544</v>
      </c>
      <c r="AD26" s="16">
        <f t="shared" si="5"/>
        <v>3578372.6141888862</v>
      </c>
      <c r="AE26" s="18"/>
    </row>
    <row r="27" spans="1:31" x14ac:dyDescent="0.3">
      <c r="C27" s="12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</row>
    <row r="28" spans="1:31" x14ac:dyDescent="0.3">
      <c r="A28" s="12" t="s">
        <v>8</v>
      </c>
      <c r="C28" s="15"/>
      <c r="D28" s="15"/>
      <c r="E28" s="15"/>
      <c r="F28" s="16">
        <f>F25-F26</f>
        <v>5712000</v>
      </c>
      <c r="G28" s="16">
        <f t="shared" ref="G28:AD28" si="6">G25-G26</f>
        <v>5726280</v>
      </c>
      <c r="H28" s="16">
        <f t="shared" si="6"/>
        <v>5738275.1999999993</v>
      </c>
      <c r="I28" s="16">
        <f t="shared" si="6"/>
        <v>5074592.2079999996</v>
      </c>
      <c r="J28" s="16">
        <f t="shared" si="6"/>
        <v>4499472.9763199994</v>
      </c>
      <c r="K28" s="16">
        <f t="shared" si="6"/>
        <v>4452879.1018111994</v>
      </c>
      <c r="L28" s="16">
        <f t="shared" si="6"/>
        <v>4455115.5458836472</v>
      </c>
      <c r="M28" s="16">
        <f t="shared" si="6"/>
        <v>4455662.3277189936</v>
      </c>
      <c r="N28" s="16">
        <f t="shared" si="6"/>
        <v>4454056.500827753</v>
      </c>
      <c r="O28" s="16">
        <f t="shared" si="6"/>
        <v>4142367.7208608631</v>
      </c>
      <c r="P28" s="16">
        <f t="shared" si="6"/>
        <v>4085750.9782539913</v>
      </c>
      <c r="Q28" s="16">
        <f t="shared" si="6"/>
        <v>4073941.1373841506</v>
      </c>
      <c r="R28" s="16">
        <f t="shared" si="6"/>
        <v>4059523.0228795167</v>
      </c>
      <c r="S28" s="16">
        <f t="shared" si="6"/>
        <v>4042364.3837946975</v>
      </c>
      <c r="T28" s="16">
        <f t="shared" si="6"/>
        <v>2734517.6791464854</v>
      </c>
      <c r="U28" s="16">
        <f t="shared" si="6"/>
        <v>2697150.8663123446</v>
      </c>
      <c r="V28" s="16">
        <f t="shared" si="6"/>
        <v>2656614.1809648382</v>
      </c>
      <c r="W28" s="16">
        <f t="shared" si="6"/>
        <v>2612752.9082034314</v>
      </c>
      <c r="X28" s="16">
        <f t="shared" si="6"/>
        <v>2565406.1445315685</v>
      </c>
      <c r="Y28" s="16">
        <f t="shared" si="6"/>
        <v>2173084.5503128311</v>
      </c>
      <c r="Z28" s="16">
        <f t="shared" si="6"/>
        <v>2114419.0923253442</v>
      </c>
      <c r="AA28" s="16">
        <f t="shared" si="6"/>
        <v>2051396.7760183578</v>
      </c>
      <c r="AB28" s="16">
        <f t="shared" si="6"/>
        <v>1984527.367059092</v>
      </c>
      <c r="AC28" s="16">
        <f t="shared" si="6"/>
        <v>1913266.101741456</v>
      </c>
      <c r="AD28" s="16">
        <f t="shared" si="6"/>
        <v>1128939.3858111138</v>
      </c>
      <c r="AE28" s="18"/>
    </row>
    <row r="29" spans="1:31" x14ac:dyDescent="0.3">
      <c r="C29" s="12"/>
      <c r="D29" s="12"/>
      <c r="E29" s="1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8"/>
    </row>
    <row r="30" spans="1:31" x14ac:dyDescent="0.3">
      <c r="A30" s="12" t="s">
        <v>4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1" x14ac:dyDescent="0.3">
      <c r="A31" s="12"/>
      <c r="B31" s="12" t="s">
        <v>10</v>
      </c>
      <c r="C31" s="11"/>
      <c r="D31" s="11"/>
      <c r="E31" s="11"/>
      <c r="F31" s="11">
        <f t="shared" ref="F31:AD31" si="7">(F45-F13)/F11</f>
        <v>1360000</v>
      </c>
      <c r="G31" s="11">
        <f t="shared" si="7"/>
        <v>1360000</v>
      </c>
      <c r="H31" s="11">
        <f t="shared" si="7"/>
        <v>1360000</v>
      </c>
      <c r="I31" s="11">
        <f t="shared" si="7"/>
        <v>1360000</v>
      </c>
      <c r="J31" s="11">
        <f t="shared" si="7"/>
        <v>1360000</v>
      </c>
      <c r="K31" s="11">
        <f t="shared" si="7"/>
        <v>1360000</v>
      </c>
      <c r="L31" s="11">
        <f t="shared" si="7"/>
        <v>1360000</v>
      </c>
      <c r="M31" s="11">
        <f t="shared" si="7"/>
        <v>1360000</v>
      </c>
      <c r="N31" s="11">
        <f t="shared" si="7"/>
        <v>1360000</v>
      </c>
      <c r="O31" s="11">
        <f t="shared" si="7"/>
        <v>1360000</v>
      </c>
      <c r="P31" s="11">
        <f t="shared" si="7"/>
        <v>1360000</v>
      </c>
      <c r="Q31" s="11">
        <f t="shared" si="7"/>
        <v>1360000</v>
      </c>
      <c r="R31" s="11">
        <f t="shared" si="7"/>
        <v>1360000</v>
      </c>
      <c r="S31" s="11">
        <f t="shared" si="7"/>
        <v>1360000</v>
      </c>
      <c r="T31" s="11">
        <f t="shared" si="7"/>
        <v>1360000</v>
      </c>
      <c r="U31" s="11">
        <f t="shared" si="7"/>
        <v>1360000</v>
      </c>
      <c r="V31" s="11">
        <f t="shared" si="7"/>
        <v>1360000</v>
      </c>
      <c r="W31" s="11">
        <f t="shared" si="7"/>
        <v>1360000</v>
      </c>
      <c r="X31" s="11">
        <f t="shared" si="7"/>
        <v>1360000</v>
      </c>
      <c r="Y31" s="11">
        <f t="shared" si="7"/>
        <v>1360000</v>
      </c>
      <c r="Z31" s="11">
        <f t="shared" si="7"/>
        <v>1360000</v>
      </c>
      <c r="AA31" s="11">
        <f t="shared" si="7"/>
        <v>1360000</v>
      </c>
      <c r="AB31" s="11">
        <f t="shared" si="7"/>
        <v>1360000</v>
      </c>
      <c r="AC31" s="11">
        <f t="shared" si="7"/>
        <v>1360000</v>
      </c>
      <c r="AD31" s="11">
        <f t="shared" si="7"/>
        <v>1360000</v>
      </c>
    </row>
    <row r="32" spans="1:31" x14ac:dyDescent="0.3">
      <c r="A32" s="12"/>
      <c r="B32" s="12" t="s">
        <v>18</v>
      </c>
      <c r="C32" s="11"/>
      <c r="D32" s="11"/>
      <c r="E32" s="11"/>
      <c r="F32" s="11"/>
      <c r="G32" s="11"/>
      <c r="H32" s="11"/>
      <c r="I32" s="11"/>
      <c r="J32" s="11"/>
      <c r="K32" s="11">
        <f>K47/K12</f>
        <v>60000</v>
      </c>
      <c r="L32" s="11">
        <f>L47/L12</f>
        <v>60000</v>
      </c>
      <c r="M32" s="11">
        <f>M47/M12</f>
        <v>60000</v>
      </c>
      <c r="N32" s="11">
        <f>N47/N12</f>
        <v>60000</v>
      </c>
      <c r="O32" s="11">
        <f>O47/O12</f>
        <v>60000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x14ac:dyDescent="0.3">
      <c r="A33" s="12"/>
      <c r="B33" s="12" t="s">
        <v>19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>P49/P12</f>
        <v>70000</v>
      </c>
      <c r="Q33" s="11">
        <f>Q49/Q12</f>
        <v>70000</v>
      </c>
      <c r="R33" s="11">
        <f>R49/R12</f>
        <v>70000</v>
      </c>
      <c r="S33" s="11">
        <f>S49/S12</f>
        <v>70000</v>
      </c>
      <c r="T33" s="11">
        <f>T49/T12</f>
        <v>70000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x14ac:dyDescent="0.3">
      <c r="A34" s="12"/>
      <c r="B34" s="12" t="s">
        <v>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f>U51/U12</f>
        <v>150000</v>
      </c>
      <c r="V34" s="11">
        <f>V51/V12</f>
        <v>150000</v>
      </c>
      <c r="W34" s="11">
        <f>W51/W12</f>
        <v>150000</v>
      </c>
      <c r="X34" s="11">
        <f>X51/X12</f>
        <v>150000</v>
      </c>
      <c r="Y34" s="11">
        <f>Y51/Y12</f>
        <v>150000</v>
      </c>
      <c r="Z34" s="11"/>
      <c r="AA34" s="11"/>
      <c r="AB34" s="11"/>
      <c r="AC34" s="11"/>
      <c r="AD34" s="11"/>
    </row>
    <row r="35" spans="1:30" x14ac:dyDescent="0.3">
      <c r="A35" s="12"/>
      <c r="B35" s="12" t="s">
        <v>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f>Z53/Z12</f>
        <v>170000</v>
      </c>
      <c r="AA35" s="11">
        <f>AA53/AA12</f>
        <v>170000</v>
      </c>
      <c r="AB35" s="11">
        <f>AB53/AB12</f>
        <v>170000</v>
      </c>
      <c r="AC35" s="11">
        <f>AC53/AC12</f>
        <v>170000</v>
      </c>
      <c r="AD35" s="11">
        <f>AD53/AD12</f>
        <v>170000</v>
      </c>
    </row>
    <row r="36" spans="1:30" x14ac:dyDescent="0.3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3">
      <c r="A37" s="12" t="s">
        <v>14</v>
      </c>
      <c r="B37" s="12"/>
      <c r="C37" s="15"/>
      <c r="D37" s="15"/>
      <c r="E37" s="15"/>
      <c r="F37" s="16">
        <f>F28-SUM(F31:F35)</f>
        <v>4352000</v>
      </c>
      <c r="G37" s="16">
        <f t="shared" ref="G37:AD37" si="8">G28-SUM(G31:G35)</f>
        <v>4366280</v>
      </c>
      <c r="H37" s="16">
        <f t="shared" si="8"/>
        <v>4378275.1999999993</v>
      </c>
      <c r="I37" s="16">
        <f t="shared" si="8"/>
        <v>3714592.2079999996</v>
      </c>
      <c r="J37" s="16">
        <f t="shared" si="8"/>
        <v>3139472.9763199994</v>
      </c>
      <c r="K37" s="16">
        <f t="shared" si="8"/>
        <v>3032879.1018111994</v>
      </c>
      <c r="L37" s="16">
        <f t="shared" si="8"/>
        <v>3035115.5458836472</v>
      </c>
      <c r="M37" s="16">
        <f t="shared" si="8"/>
        <v>3035662.3277189936</v>
      </c>
      <c r="N37" s="16">
        <f t="shared" si="8"/>
        <v>3034056.500827753</v>
      </c>
      <c r="O37" s="16">
        <f t="shared" si="8"/>
        <v>2722367.7208608631</v>
      </c>
      <c r="P37" s="16">
        <f t="shared" si="8"/>
        <v>2655750.9782539913</v>
      </c>
      <c r="Q37" s="16">
        <f t="shared" si="8"/>
        <v>2643941.1373841506</v>
      </c>
      <c r="R37" s="16">
        <f t="shared" si="8"/>
        <v>2629523.0228795167</v>
      </c>
      <c r="S37" s="16">
        <f t="shared" si="8"/>
        <v>2612364.3837946975</v>
      </c>
      <c r="T37" s="16">
        <f t="shared" si="8"/>
        <v>1304517.6791464854</v>
      </c>
      <c r="U37" s="16">
        <f t="shared" si="8"/>
        <v>1187150.8663123446</v>
      </c>
      <c r="V37" s="16">
        <f t="shared" si="8"/>
        <v>1146614.1809648382</v>
      </c>
      <c r="W37" s="16">
        <f t="shared" si="8"/>
        <v>1102752.9082034314</v>
      </c>
      <c r="X37" s="16">
        <f t="shared" si="8"/>
        <v>1055406.1445315685</v>
      </c>
      <c r="Y37" s="16">
        <f t="shared" si="8"/>
        <v>663084.55031283107</v>
      </c>
      <c r="Z37" s="16">
        <f t="shared" si="8"/>
        <v>584419.09232534422</v>
      </c>
      <c r="AA37" s="16">
        <f t="shared" si="8"/>
        <v>521396.77601835784</v>
      </c>
      <c r="AB37" s="16">
        <f t="shared" si="8"/>
        <v>454527.36705909204</v>
      </c>
      <c r="AC37" s="16">
        <f t="shared" si="8"/>
        <v>383266.10174145596</v>
      </c>
      <c r="AD37" s="16">
        <f t="shared" si="8"/>
        <v>-401060.61418888625</v>
      </c>
    </row>
    <row r="38" spans="1:30" x14ac:dyDescent="0.3">
      <c r="A38" s="12" t="s">
        <v>0</v>
      </c>
      <c r="C38" s="15"/>
      <c r="D38" s="15"/>
      <c r="E38" s="15"/>
      <c r="F38" s="16">
        <f t="shared" ref="F38:AD38" si="9">F37*F14</f>
        <v>0</v>
      </c>
      <c r="G38" s="16">
        <f t="shared" si="9"/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</v>
      </c>
      <c r="L38" s="16">
        <f t="shared" si="9"/>
        <v>0</v>
      </c>
      <c r="M38" s="16">
        <f t="shared" si="9"/>
        <v>0</v>
      </c>
      <c r="N38" s="16">
        <f t="shared" si="9"/>
        <v>0</v>
      </c>
      <c r="O38" s="16">
        <f t="shared" si="9"/>
        <v>0</v>
      </c>
      <c r="P38" s="16">
        <f t="shared" si="9"/>
        <v>0</v>
      </c>
      <c r="Q38" s="16">
        <f t="shared" si="9"/>
        <v>0</v>
      </c>
      <c r="R38" s="16">
        <f t="shared" si="9"/>
        <v>0</v>
      </c>
      <c r="S38" s="16">
        <f t="shared" si="9"/>
        <v>0</v>
      </c>
      <c r="T38" s="16">
        <f t="shared" si="9"/>
        <v>0</v>
      </c>
      <c r="U38" s="16">
        <f t="shared" si="9"/>
        <v>0</v>
      </c>
      <c r="V38" s="16">
        <f t="shared" si="9"/>
        <v>0</v>
      </c>
      <c r="W38" s="16">
        <f t="shared" si="9"/>
        <v>0</v>
      </c>
      <c r="X38" s="16">
        <f t="shared" si="9"/>
        <v>0</v>
      </c>
      <c r="Y38" s="16">
        <f t="shared" si="9"/>
        <v>0</v>
      </c>
      <c r="Z38" s="16">
        <f t="shared" si="9"/>
        <v>0</v>
      </c>
      <c r="AA38" s="16">
        <f t="shared" si="9"/>
        <v>0</v>
      </c>
      <c r="AB38" s="16">
        <f t="shared" si="9"/>
        <v>0</v>
      </c>
      <c r="AC38" s="16">
        <f t="shared" si="9"/>
        <v>0</v>
      </c>
      <c r="AD38" s="16">
        <f t="shared" si="9"/>
        <v>0</v>
      </c>
    </row>
    <row r="39" spans="1:30" x14ac:dyDescent="0.3">
      <c r="A39" s="12" t="s">
        <v>15</v>
      </c>
      <c r="B39" s="12"/>
      <c r="C39" s="15"/>
      <c r="D39" s="15"/>
      <c r="E39" s="15"/>
      <c r="F39" s="16">
        <f>F37-F38</f>
        <v>4352000</v>
      </c>
      <c r="G39" s="16">
        <f t="shared" ref="G39:AD39" si="10">G37-G38</f>
        <v>4366280</v>
      </c>
      <c r="H39" s="16">
        <f t="shared" si="10"/>
        <v>4378275.1999999993</v>
      </c>
      <c r="I39" s="16">
        <f t="shared" si="10"/>
        <v>3714592.2079999996</v>
      </c>
      <c r="J39" s="16">
        <f t="shared" si="10"/>
        <v>3139472.9763199994</v>
      </c>
      <c r="K39" s="16">
        <f t="shared" si="10"/>
        <v>3032879.1018111994</v>
      </c>
      <c r="L39" s="16">
        <f t="shared" si="10"/>
        <v>3035115.5458836472</v>
      </c>
      <c r="M39" s="16">
        <f t="shared" si="10"/>
        <v>3035662.3277189936</v>
      </c>
      <c r="N39" s="16">
        <f t="shared" si="10"/>
        <v>3034056.500827753</v>
      </c>
      <c r="O39" s="16">
        <f t="shared" si="10"/>
        <v>2722367.7208608631</v>
      </c>
      <c r="P39" s="16">
        <f t="shared" si="10"/>
        <v>2655750.9782539913</v>
      </c>
      <c r="Q39" s="16">
        <f t="shared" si="10"/>
        <v>2643941.1373841506</v>
      </c>
      <c r="R39" s="16">
        <f t="shared" si="10"/>
        <v>2629523.0228795167</v>
      </c>
      <c r="S39" s="16">
        <f t="shared" si="10"/>
        <v>2612364.3837946975</v>
      </c>
      <c r="T39" s="16">
        <f t="shared" si="10"/>
        <v>1304517.6791464854</v>
      </c>
      <c r="U39" s="16">
        <f t="shared" si="10"/>
        <v>1187150.8663123446</v>
      </c>
      <c r="V39" s="16">
        <f t="shared" si="10"/>
        <v>1146614.1809648382</v>
      </c>
      <c r="W39" s="16">
        <f t="shared" si="10"/>
        <v>1102752.9082034314</v>
      </c>
      <c r="X39" s="16">
        <f t="shared" si="10"/>
        <v>1055406.1445315685</v>
      </c>
      <c r="Y39" s="16">
        <f t="shared" si="10"/>
        <v>663084.55031283107</v>
      </c>
      <c r="Z39" s="16">
        <f t="shared" si="10"/>
        <v>584419.09232534422</v>
      </c>
      <c r="AA39" s="16">
        <f t="shared" si="10"/>
        <v>521396.77601835784</v>
      </c>
      <c r="AB39" s="16">
        <f t="shared" si="10"/>
        <v>454527.36705909204</v>
      </c>
      <c r="AC39" s="16">
        <f t="shared" si="10"/>
        <v>383266.10174145596</v>
      </c>
      <c r="AD39" s="16">
        <f t="shared" si="10"/>
        <v>-401060.61418888625</v>
      </c>
    </row>
    <row r="40" spans="1:30" x14ac:dyDescent="0.3">
      <c r="B40" s="12"/>
      <c r="C40" s="12"/>
      <c r="D40" s="12"/>
      <c r="E40" s="12"/>
      <c r="F40" s="13"/>
      <c r="G40" s="9"/>
    </row>
    <row r="41" spans="1:30" x14ac:dyDescent="0.3">
      <c r="A41" s="14" t="s">
        <v>32</v>
      </c>
      <c r="B41" s="12"/>
      <c r="C41" s="12"/>
      <c r="D41" s="12"/>
      <c r="E41" s="12"/>
      <c r="F41" s="13"/>
      <c r="G41" s="9"/>
    </row>
    <row r="42" spans="1:30" x14ac:dyDescent="0.3">
      <c r="A42" s="14" t="s">
        <v>16</v>
      </c>
      <c r="B42" s="12"/>
      <c r="C42" s="12"/>
      <c r="D42" s="12"/>
      <c r="E42" s="12"/>
      <c r="F42" s="13"/>
      <c r="G42" s="9"/>
    </row>
    <row r="43" spans="1:30" x14ac:dyDescent="0.3">
      <c r="A43" s="12" t="s">
        <v>9</v>
      </c>
      <c r="C43" s="16"/>
      <c r="D43" s="16"/>
      <c r="E43" s="16"/>
      <c r="F43" s="16">
        <v>500000</v>
      </c>
      <c r="G43" s="16">
        <f>F43*(1+$C$6)</f>
        <v>515000</v>
      </c>
      <c r="H43" s="16">
        <f t="shared" ref="H43:AD43" si="11">G43*(1+$C$6)</f>
        <v>530450</v>
      </c>
      <c r="I43" s="16">
        <f t="shared" si="11"/>
        <v>546363.5</v>
      </c>
      <c r="J43" s="16">
        <f t="shared" si="11"/>
        <v>562754.40500000003</v>
      </c>
      <c r="K43" s="16">
        <f t="shared" si="11"/>
        <v>579637.03714999999</v>
      </c>
      <c r="L43" s="16">
        <f t="shared" si="11"/>
        <v>597026.14826449996</v>
      </c>
      <c r="M43" s="16">
        <f t="shared" si="11"/>
        <v>614936.93271243502</v>
      </c>
      <c r="N43" s="16">
        <f t="shared" si="11"/>
        <v>633385.04069380811</v>
      </c>
      <c r="O43" s="16">
        <f t="shared" si="11"/>
        <v>652386.59191462235</v>
      </c>
      <c r="P43" s="16">
        <f t="shared" si="11"/>
        <v>671958.18967206101</v>
      </c>
      <c r="Q43" s="16">
        <f t="shared" si="11"/>
        <v>692116.93536222284</v>
      </c>
      <c r="R43" s="16">
        <f t="shared" si="11"/>
        <v>712880.44342308957</v>
      </c>
      <c r="S43" s="16">
        <f t="shared" si="11"/>
        <v>734266.85672578227</v>
      </c>
      <c r="T43" s="16">
        <f t="shared" si="11"/>
        <v>756294.86242755572</v>
      </c>
      <c r="U43" s="16">
        <f t="shared" si="11"/>
        <v>778983.70830038236</v>
      </c>
      <c r="V43" s="16">
        <f t="shared" si="11"/>
        <v>802353.21954939386</v>
      </c>
      <c r="W43" s="16">
        <f t="shared" si="11"/>
        <v>826423.81613587565</v>
      </c>
      <c r="X43" s="16">
        <f t="shared" si="11"/>
        <v>851216.5306199519</v>
      </c>
      <c r="Y43" s="16">
        <f t="shared" si="11"/>
        <v>876753.0265385505</v>
      </c>
      <c r="Z43" s="16">
        <f t="shared" si="11"/>
        <v>903055.61733470706</v>
      </c>
      <c r="AA43" s="16">
        <f t="shared" si="11"/>
        <v>930147.28585474833</v>
      </c>
      <c r="AB43" s="16">
        <f t="shared" si="11"/>
        <v>958051.70443039085</v>
      </c>
      <c r="AC43" s="16">
        <f t="shared" si="11"/>
        <v>986793.25556330255</v>
      </c>
      <c r="AD43" s="16">
        <f t="shared" si="11"/>
        <v>1016397.0532302016</v>
      </c>
    </row>
    <row r="44" spans="1:30" x14ac:dyDescent="0.3">
      <c r="A44" s="12" t="s">
        <v>17</v>
      </c>
      <c r="C44" s="12"/>
      <c r="D44" s="12"/>
      <c r="E44" s="12"/>
      <c r="F44" s="13"/>
      <c r="G44" s="9"/>
    </row>
    <row r="45" spans="1:30" x14ac:dyDescent="0.3">
      <c r="B45" s="12" t="s">
        <v>10</v>
      </c>
      <c r="C45" s="17"/>
      <c r="D45" s="17">
        <f>C4*10%</f>
        <v>3900000</v>
      </c>
      <c r="E45" s="17">
        <f>C4*20%</f>
        <v>7800000</v>
      </c>
      <c r="F45" s="17">
        <f>C4</f>
        <v>39000000</v>
      </c>
      <c r="G45" s="11">
        <f>F45</f>
        <v>39000000</v>
      </c>
      <c r="H45" s="11">
        <f t="shared" ref="H45:AD45" si="12">G45</f>
        <v>39000000</v>
      </c>
      <c r="I45" s="11">
        <f t="shared" si="12"/>
        <v>39000000</v>
      </c>
      <c r="J45" s="11">
        <f t="shared" si="12"/>
        <v>39000000</v>
      </c>
      <c r="K45" s="11">
        <f t="shared" si="12"/>
        <v>39000000</v>
      </c>
      <c r="L45" s="11">
        <f t="shared" si="12"/>
        <v>39000000</v>
      </c>
      <c r="M45" s="11">
        <f t="shared" si="12"/>
        <v>39000000</v>
      </c>
      <c r="N45" s="11">
        <f t="shared" si="12"/>
        <v>39000000</v>
      </c>
      <c r="O45" s="11">
        <f t="shared" si="12"/>
        <v>39000000</v>
      </c>
      <c r="P45" s="11">
        <f t="shared" si="12"/>
        <v>39000000</v>
      </c>
      <c r="Q45" s="11">
        <f t="shared" si="12"/>
        <v>39000000</v>
      </c>
      <c r="R45" s="11">
        <f t="shared" si="12"/>
        <v>39000000</v>
      </c>
      <c r="S45" s="11">
        <f t="shared" si="12"/>
        <v>39000000</v>
      </c>
      <c r="T45" s="11">
        <f t="shared" si="12"/>
        <v>39000000</v>
      </c>
      <c r="U45" s="11">
        <f t="shared" si="12"/>
        <v>39000000</v>
      </c>
      <c r="V45" s="11">
        <f t="shared" si="12"/>
        <v>39000000</v>
      </c>
      <c r="W45" s="11">
        <f t="shared" si="12"/>
        <v>39000000</v>
      </c>
      <c r="X45" s="11">
        <f t="shared" si="12"/>
        <v>39000000</v>
      </c>
      <c r="Y45" s="11">
        <f t="shared" si="12"/>
        <v>39000000</v>
      </c>
      <c r="Z45" s="11">
        <f t="shared" si="12"/>
        <v>39000000</v>
      </c>
      <c r="AA45" s="11">
        <f t="shared" si="12"/>
        <v>39000000</v>
      </c>
      <c r="AB45" s="11">
        <f t="shared" si="12"/>
        <v>39000000</v>
      </c>
      <c r="AC45" s="11">
        <f t="shared" si="12"/>
        <v>39000000</v>
      </c>
      <c r="AD45" s="11">
        <f t="shared" si="12"/>
        <v>39000000</v>
      </c>
    </row>
    <row r="46" spans="1:30" x14ac:dyDescent="0.3">
      <c r="B46" s="12" t="s">
        <v>11</v>
      </c>
      <c r="C46" s="17"/>
      <c r="D46" s="17"/>
      <c r="E46" s="17"/>
      <c r="F46" s="17">
        <f t="shared" ref="F46:AD46" si="13">E46+F31</f>
        <v>1360000</v>
      </c>
      <c r="G46" s="17">
        <f t="shared" si="13"/>
        <v>2720000</v>
      </c>
      <c r="H46" s="17">
        <f t="shared" si="13"/>
        <v>4080000</v>
      </c>
      <c r="I46" s="17">
        <f t="shared" si="13"/>
        <v>5440000</v>
      </c>
      <c r="J46" s="17">
        <f t="shared" si="13"/>
        <v>6800000</v>
      </c>
      <c r="K46" s="17">
        <f t="shared" si="13"/>
        <v>8160000</v>
      </c>
      <c r="L46" s="17">
        <f t="shared" si="13"/>
        <v>9520000</v>
      </c>
      <c r="M46" s="17">
        <f t="shared" si="13"/>
        <v>10880000</v>
      </c>
      <c r="N46" s="17">
        <f t="shared" si="13"/>
        <v>12240000</v>
      </c>
      <c r="O46" s="17">
        <f t="shared" si="13"/>
        <v>13600000</v>
      </c>
      <c r="P46" s="17">
        <f t="shared" si="13"/>
        <v>14960000</v>
      </c>
      <c r="Q46" s="17">
        <f t="shared" si="13"/>
        <v>16320000</v>
      </c>
      <c r="R46" s="17">
        <f t="shared" si="13"/>
        <v>17680000</v>
      </c>
      <c r="S46" s="17">
        <f t="shared" si="13"/>
        <v>19040000</v>
      </c>
      <c r="T46" s="17">
        <f t="shared" si="13"/>
        <v>20400000</v>
      </c>
      <c r="U46" s="17">
        <f t="shared" si="13"/>
        <v>21760000</v>
      </c>
      <c r="V46" s="17">
        <f t="shared" si="13"/>
        <v>23120000</v>
      </c>
      <c r="W46" s="17">
        <f t="shared" si="13"/>
        <v>24480000</v>
      </c>
      <c r="X46" s="17">
        <f t="shared" si="13"/>
        <v>25840000</v>
      </c>
      <c r="Y46" s="17">
        <f t="shared" si="13"/>
        <v>27200000</v>
      </c>
      <c r="Z46" s="17">
        <f t="shared" si="13"/>
        <v>28560000</v>
      </c>
      <c r="AA46" s="17">
        <f t="shared" si="13"/>
        <v>29920000</v>
      </c>
      <c r="AB46" s="17">
        <f t="shared" si="13"/>
        <v>31280000</v>
      </c>
      <c r="AC46" s="17">
        <f t="shared" si="13"/>
        <v>32640000</v>
      </c>
      <c r="AD46" s="17">
        <f t="shared" si="13"/>
        <v>34000000</v>
      </c>
    </row>
    <row r="47" spans="1:30" x14ac:dyDescent="0.3">
      <c r="B47" s="12" t="s">
        <v>18</v>
      </c>
      <c r="C47" s="17"/>
      <c r="D47" s="16"/>
      <c r="E47" s="16"/>
      <c r="F47" s="16"/>
      <c r="G47" s="16"/>
      <c r="H47" s="16"/>
      <c r="I47" s="16"/>
      <c r="K47" s="16">
        <f>K21</f>
        <v>300000</v>
      </c>
      <c r="L47" s="16">
        <f>K47</f>
        <v>300000</v>
      </c>
      <c r="M47" s="16">
        <f>L47</f>
        <v>300000</v>
      </c>
      <c r="N47" s="16">
        <f>M47</f>
        <v>300000</v>
      </c>
      <c r="O47" s="16">
        <f>N47</f>
        <v>300000</v>
      </c>
      <c r="P47" s="16">
        <f>O47</f>
        <v>300000</v>
      </c>
      <c r="Q47" s="16">
        <f t="shared" ref="Q47:AD52" si="14">P47</f>
        <v>300000</v>
      </c>
      <c r="R47" s="16">
        <f t="shared" si="14"/>
        <v>300000</v>
      </c>
      <c r="S47" s="16">
        <f t="shared" si="14"/>
        <v>300000</v>
      </c>
      <c r="T47" s="16">
        <f t="shared" si="14"/>
        <v>300000</v>
      </c>
      <c r="U47" s="16">
        <f t="shared" si="14"/>
        <v>300000</v>
      </c>
      <c r="V47" s="16">
        <f t="shared" si="14"/>
        <v>300000</v>
      </c>
      <c r="W47" s="16">
        <f t="shared" si="14"/>
        <v>300000</v>
      </c>
      <c r="X47" s="16">
        <f t="shared" si="14"/>
        <v>300000</v>
      </c>
      <c r="Y47" s="16">
        <f t="shared" si="14"/>
        <v>300000</v>
      </c>
      <c r="Z47" s="16">
        <f t="shared" si="14"/>
        <v>300000</v>
      </c>
      <c r="AA47" s="16">
        <f t="shared" si="14"/>
        <v>300000</v>
      </c>
      <c r="AB47" s="16">
        <f t="shared" si="14"/>
        <v>300000</v>
      </c>
      <c r="AC47" s="16">
        <f t="shared" si="14"/>
        <v>300000</v>
      </c>
      <c r="AD47" s="16">
        <f t="shared" si="14"/>
        <v>300000</v>
      </c>
    </row>
    <row r="48" spans="1:30" x14ac:dyDescent="0.3">
      <c r="B48" s="12" t="s">
        <v>11</v>
      </c>
      <c r="C48" s="17"/>
      <c r="D48" s="16"/>
      <c r="E48" s="16"/>
      <c r="F48" s="16"/>
      <c r="G48" s="16"/>
      <c r="H48" s="16"/>
      <c r="I48" s="16"/>
      <c r="J48" s="16"/>
      <c r="K48" s="16">
        <f>J48+K32</f>
        <v>60000</v>
      </c>
      <c r="L48" s="16">
        <f>K48+L32</f>
        <v>120000</v>
      </c>
      <c r="M48" s="16">
        <f>L48+M32</f>
        <v>180000</v>
      </c>
      <c r="N48" s="16">
        <f>M48+N32</f>
        <v>240000</v>
      </c>
      <c r="O48" s="16">
        <f>N48+O32</f>
        <v>300000</v>
      </c>
      <c r="P48" s="16">
        <f>O48</f>
        <v>300000</v>
      </c>
      <c r="Q48" s="16">
        <f t="shared" si="14"/>
        <v>300000</v>
      </c>
      <c r="R48" s="16">
        <f t="shared" si="14"/>
        <v>300000</v>
      </c>
      <c r="S48" s="16">
        <f t="shared" si="14"/>
        <v>300000</v>
      </c>
      <c r="T48" s="16">
        <f t="shared" si="14"/>
        <v>300000</v>
      </c>
      <c r="U48" s="16">
        <f t="shared" si="14"/>
        <v>300000</v>
      </c>
      <c r="V48" s="16">
        <f t="shared" si="14"/>
        <v>300000</v>
      </c>
      <c r="W48" s="16">
        <f t="shared" si="14"/>
        <v>300000</v>
      </c>
      <c r="X48" s="16">
        <f t="shared" si="14"/>
        <v>300000</v>
      </c>
      <c r="Y48" s="16">
        <f t="shared" si="14"/>
        <v>300000</v>
      </c>
      <c r="Z48" s="16">
        <f t="shared" si="14"/>
        <v>300000</v>
      </c>
      <c r="AA48" s="16">
        <f t="shared" si="14"/>
        <v>300000</v>
      </c>
      <c r="AB48" s="16">
        <f t="shared" si="14"/>
        <v>300000</v>
      </c>
      <c r="AC48" s="16">
        <f t="shared" si="14"/>
        <v>300000</v>
      </c>
      <c r="AD48" s="16">
        <f t="shared" si="14"/>
        <v>300000</v>
      </c>
    </row>
    <row r="49" spans="1:30" x14ac:dyDescent="0.3">
      <c r="B49" s="12" t="s">
        <v>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18">
        <f>P21</f>
        <v>350000</v>
      </c>
      <c r="Q49" s="18">
        <f>P49</f>
        <v>350000</v>
      </c>
      <c r="R49" s="18">
        <f>Q49</f>
        <v>350000</v>
      </c>
      <c r="S49" s="18">
        <f>R49</f>
        <v>350000</v>
      </c>
      <c r="T49" s="18">
        <f>S49</f>
        <v>350000</v>
      </c>
      <c r="U49" s="18">
        <f>T49</f>
        <v>350000</v>
      </c>
      <c r="V49" s="18">
        <f t="shared" si="14"/>
        <v>350000</v>
      </c>
      <c r="W49" s="18">
        <f t="shared" si="14"/>
        <v>350000</v>
      </c>
      <c r="X49" s="18">
        <f t="shared" si="14"/>
        <v>350000</v>
      </c>
      <c r="Y49" s="18">
        <f t="shared" si="14"/>
        <v>350000</v>
      </c>
      <c r="Z49" s="18">
        <f t="shared" si="14"/>
        <v>350000</v>
      </c>
      <c r="AA49" s="18">
        <f t="shared" si="14"/>
        <v>350000</v>
      </c>
      <c r="AB49" s="18">
        <f t="shared" si="14"/>
        <v>350000</v>
      </c>
      <c r="AC49" s="18">
        <f t="shared" si="14"/>
        <v>350000</v>
      </c>
      <c r="AD49" s="18">
        <f t="shared" si="14"/>
        <v>350000</v>
      </c>
    </row>
    <row r="50" spans="1:30" x14ac:dyDescent="0.3">
      <c r="B50" s="12" t="s">
        <v>11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>O50+P33</f>
        <v>70000</v>
      </c>
      <c r="Q50" s="18">
        <f>P50+Q33</f>
        <v>140000</v>
      </c>
      <c r="R50" s="18">
        <f>Q50+R33</f>
        <v>210000</v>
      </c>
      <c r="S50" s="18">
        <f>R50+S33</f>
        <v>280000</v>
      </c>
      <c r="T50" s="18">
        <f>S50+T33</f>
        <v>350000</v>
      </c>
      <c r="U50" s="18">
        <f>T50</f>
        <v>350000</v>
      </c>
      <c r="V50" s="18">
        <f t="shared" si="14"/>
        <v>350000</v>
      </c>
      <c r="W50" s="18">
        <f t="shared" si="14"/>
        <v>350000</v>
      </c>
      <c r="X50" s="18">
        <f t="shared" si="14"/>
        <v>350000</v>
      </c>
      <c r="Y50" s="18">
        <f t="shared" si="14"/>
        <v>350000</v>
      </c>
      <c r="Z50" s="18">
        <f t="shared" si="14"/>
        <v>350000</v>
      </c>
      <c r="AA50" s="18">
        <f t="shared" si="14"/>
        <v>350000</v>
      </c>
      <c r="AB50" s="18">
        <f t="shared" si="14"/>
        <v>350000</v>
      </c>
      <c r="AC50" s="18">
        <f t="shared" si="14"/>
        <v>350000</v>
      </c>
      <c r="AD50" s="18">
        <f t="shared" si="14"/>
        <v>350000</v>
      </c>
    </row>
    <row r="51" spans="1:30" x14ac:dyDescent="0.3">
      <c r="B51" s="12" t="s">
        <v>20</v>
      </c>
      <c r="F51" s="9"/>
      <c r="G51" s="9"/>
      <c r="U51" s="18">
        <f>U21</f>
        <v>750000</v>
      </c>
      <c r="V51" s="18">
        <f>U51</f>
        <v>750000</v>
      </c>
      <c r="W51" s="18">
        <f>V51</f>
        <v>750000</v>
      </c>
      <c r="X51" s="18">
        <f>W51</f>
        <v>750000</v>
      </c>
      <c r="Y51" s="18">
        <f>X51</f>
        <v>750000</v>
      </c>
      <c r="Z51" s="18">
        <f>Y51</f>
        <v>750000</v>
      </c>
      <c r="AA51" s="18">
        <f t="shared" si="14"/>
        <v>750000</v>
      </c>
      <c r="AB51" s="18">
        <f t="shared" si="14"/>
        <v>750000</v>
      </c>
      <c r="AC51" s="18">
        <f t="shared" si="14"/>
        <v>750000</v>
      </c>
      <c r="AD51" s="18">
        <f t="shared" si="14"/>
        <v>750000</v>
      </c>
    </row>
    <row r="52" spans="1:30" x14ac:dyDescent="0.3">
      <c r="B52" s="12" t="s">
        <v>11</v>
      </c>
      <c r="F52" s="9"/>
      <c r="G52" s="9"/>
      <c r="U52" s="18">
        <f>T52+U34</f>
        <v>150000</v>
      </c>
      <c r="V52" s="18">
        <f>U52+V34</f>
        <v>300000</v>
      </c>
      <c r="W52" s="18">
        <f>V52+W34</f>
        <v>450000</v>
      </c>
      <c r="X52" s="18">
        <f>W52+X34</f>
        <v>600000</v>
      </c>
      <c r="Y52" s="18">
        <f>X52+Y34</f>
        <v>750000</v>
      </c>
      <c r="Z52" s="18">
        <f>Y52</f>
        <v>750000</v>
      </c>
      <c r="AA52" s="18">
        <f t="shared" si="14"/>
        <v>750000</v>
      </c>
      <c r="AB52" s="18">
        <f t="shared" si="14"/>
        <v>750000</v>
      </c>
      <c r="AC52" s="18">
        <f t="shared" si="14"/>
        <v>750000</v>
      </c>
      <c r="AD52" s="18">
        <f t="shared" si="14"/>
        <v>750000</v>
      </c>
    </row>
    <row r="53" spans="1:30" x14ac:dyDescent="0.3">
      <c r="A53" s="14"/>
      <c r="B53" s="12" t="s">
        <v>21</v>
      </c>
      <c r="F53" s="9"/>
      <c r="G53" s="9"/>
      <c r="Z53" s="18">
        <f>Z21</f>
        <v>850000</v>
      </c>
      <c r="AA53" s="18">
        <f>Z53</f>
        <v>850000</v>
      </c>
      <c r="AB53" s="18">
        <f>AA53</f>
        <v>850000</v>
      </c>
      <c r="AC53" s="18">
        <f>AB53</f>
        <v>850000</v>
      </c>
      <c r="AD53" s="18">
        <f>AC53</f>
        <v>850000</v>
      </c>
    </row>
    <row r="54" spans="1:30" x14ac:dyDescent="0.3">
      <c r="B54" s="12" t="s">
        <v>11</v>
      </c>
      <c r="F54" s="9"/>
      <c r="G54" s="9"/>
      <c r="Z54" s="18">
        <f>Y54+Z35</f>
        <v>170000</v>
      </c>
      <c r="AA54" s="18">
        <f>Z54+AA35</f>
        <v>340000</v>
      </c>
      <c r="AB54" s="18">
        <f>AA54+AB35</f>
        <v>510000</v>
      </c>
      <c r="AC54" s="18">
        <f>AB54+AC35</f>
        <v>680000</v>
      </c>
      <c r="AD54" s="18">
        <f>AC54+AD35</f>
        <v>850000</v>
      </c>
    </row>
    <row r="55" spans="1:30" x14ac:dyDescent="0.3">
      <c r="B55" s="12"/>
      <c r="F55" s="9"/>
      <c r="G55" s="9"/>
    </row>
    <row r="56" spans="1:30" x14ac:dyDescent="0.3">
      <c r="A56" s="1" t="s">
        <v>22</v>
      </c>
      <c r="B56" s="12"/>
      <c r="D56" s="18">
        <f t="shared" ref="D56:AD56" si="15">D43+D45-D46+D47-D48+D49-D50+D51-D52+D53-D54</f>
        <v>3900000</v>
      </c>
      <c r="E56" s="18">
        <f t="shared" si="15"/>
        <v>7800000</v>
      </c>
      <c r="F56" s="18">
        <f t="shared" si="15"/>
        <v>38140000</v>
      </c>
      <c r="G56" s="18">
        <f t="shared" si="15"/>
        <v>36795000</v>
      </c>
      <c r="H56" s="18">
        <f t="shared" si="15"/>
        <v>35450450</v>
      </c>
      <c r="I56" s="18">
        <f t="shared" si="15"/>
        <v>34106363.5</v>
      </c>
      <c r="J56" s="18">
        <f t="shared" si="15"/>
        <v>32762754.405000001</v>
      </c>
      <c r="K56" s="18">
        <f t="shared" si="15"/>
        <v>31659637.037150003</v>
      </c>
      <c r="L56" s="18">
        <f t="shared" si="15"/>
        <v>30257026.148264498</v>
      </c>
      <c r="M56" s="18">
        <f t="shared" si="15"/>
        <v>28854936.932712436</v>
      </c>
      <c r="N56" s="18">
        <f t="shared" si="15"/>
        <v>27453385.040693805</v>
      </c>
      <c r="O56" s="18">
        <f t="shared" si="15"/>
        <v>26052386.591914624</v>
      </c>
      <c r="P56" s="18">
        <f t="shared" si="15"/>
        <v>24991958.18967206</v>
      </c>
      <c r="Q56" s="18">
        <f t="shared" si="15"/>
        <v>23582116.93536222</v>
      </c>
      <c r="R56" s="18">
        <f t="shared" si="15"/>
        <v>22172880.443423092</v>
      </c>
      <c r="S56" s="18">
        <f t="shared" si="15"/>
        <v>20764266.856725782</v>
      </c>
      <c r="T56" s="18">
        <f t="shared" si="15"/>
        <v>19356294.862427555</v>
      </c>
      <c r="U56" s="18">
        <f t="shared" si="15"/>
        <v>18618983.708300382</v>
      </c>
      <c r="V56" s="18">
        <f t="shared" si="15"/>
        <v>17132353.219549395</v>
      </c>
      <c r="W56" s="18">
        <f t="shared" si="15"/>
        <v>15646423.816135876</v>
      </c>
      <c r="X56" s="18">
        <f t="shared" si="15"/>
        <v>14161216.530619949</v>
      </c>
      <c r="Y56" s="18">
        <f t="shared" si="15"/>
        <v>12676753.026538551</v>
      </c>
      <c r="Z56" s="18">
        <f t="shared" si="15"/>
        <v>12023055.617334709</v>
      </c>
      <c r="AA56" s="18">
        <f t="shared" si="15"/>
        <v>10520147.285854749</v>
      </c>
      <c r="AB56" s="18">
        <f t="shared" si="15"/>
        <v>9018051.7044303939</v>
      </c>
      <c r="AC56" s="18">
        <f t="shared" si="15"/>
        <v>7516793.2555633038</v>
      </c>
      <c r="AD56" s="18">
        <f t="shared" si="15"/>
        <v>6016397.0532302037</v>
      </c>
    </row>
    <row r="57" spans="1:30" x14ac:dyDescent="0.3">
      <c r="F57" s="9"/>
      <c r="G57" s="9"/>
    </row>
    <row r="58" spans="1:30" s="2" customFormat="1" x14ac:dyDescent="0.3">
      <c r="F58" s="19"/>
      <c r="G58" s="19"/>
    </row>
    <row r="59" spans="1:30" x14ac:dyDescent="0.3">
      <c r="A59" s="1" t="s">
        <v>12</v>
      </c>
      <c r="C59" s="9"/>
      <c r="D59" s="9">
        <f>-D45</f>
        <v>-3900000</v>
      </c>
      <c r="E59" s="9">
        <f>-E45+D45</f>
        <v>-3900000</v>
      </c>
      <c r="F59" s="9">
        <f>F39+SUM(F31:F35)-(F43-E43)-F45+E45</f>
        <v>-25988000</v>
      </c>
      <c r="G59" s="9">
        <f t="shared" ref="G59:AD59" si="16">G39+SUM(G31:G35)-(G43-F43)-G45+F45</f>
        <v>5711280</v>
      </c>
      <c r="H59" s="9">
        <f t="shared" si="16"/>
        <v>5722825.1999999993</v>
      </c>
      <c r="I59" s="9">
        <f t="shared" si="16"/>
        <v>5058678.7079999968</v>
      </c>
      <c r="J59" s="9">
        <f t="shared" si="16"/>
        <v>4483082.0713199973</v>
      </c>
      <c r="K59" s="9">
        <f t="shared" si="16"/>
        <v>4435996.4696611986</v>
      </c>
      <c r="L59" s="9">
        <f t="shared" si="16"/>
        <v>4437726.4347691461</v>
      </c>
      <c r="M59" s="9">
        <f t="shared" si="16"/>
        <v>4437751.5432710573</v>
      </c>
      <c r="N59" s="9">
        <f t="shared" si="16"/>
        <v>4435608.3928463757</v>
      </c>
      <c r="O59" s="9">
        <f t="shared" si="16"/>
        <v>4123366.1696400493</v>
      </c>
      <c r="P59" s="9">
        <f t="shared" si="16"/>
        <v>4066179.3804965541</v>
      </c>
      <c r="Q59" s="9">
        <f t="shared" si="16"/>
        <v>4053782.391693987</v>
      </c>
      <c r="R59" s="9">
        <f t="shared" si="16"/>
        <v>4038759.5148186535</v>
      </c>
      <c r="S59" s="9">
        <f t="shared" si="16"/>
        <v>4020977.9704920053</v>
      </c>
      <c r="T59" s="9">
        <f t="shared" si="16"/>
        <v>2712489.6734447107</v>
      </c>
      <c r="U59" s="9">
        <f t="shared" si="16"/>
        <v>2674462.0204395205</v>
      </c>
      <c r="V59" s="9">
        <f t="shared" si="16"/>
        <v>2633244.6697158292</v>
      </c>
      <c r="W59" s="9">
        <f t="shared" si="16"/>
        <v>2588682.3116169497</v>
      </c>
      <c r="X59" s="9">
        <f t="shared" si="16"/>
        <v>2540613.4300474897</v>
      </c>
      <c r="Y59" s="9">
        <f t="shared" si="16"/>
        <v>2147548.0543942302</v>
      </c>
      <c r="Z59" s="9">
        <f t="shared" si="16"/>
        <v>2088116.501529187</v>
      </c>
      <c r="AA59" s="9">
        <f t="shared" si="16"/>
        <v>2024305.107498318</v>
      </c>
      <c r="AB59" s="9">
        <f t="shared" si="16"/>
        <v>1956622.9484834522</v>
      </c>
      <c r="AC59" s="9">
        <f t="shared" si="16"/>
        <v>1884524.5506085455</v>
      </c>
      <c r="AD59" s="9">
        <f t="shared" si="16"/>
        <v>1099335.588144213</v>
      </c>
    </row>
    <row r="60" spans="1:30" x14ac:dyDescent="0.3">
      <c r="C60" s="20">
        <v>0</v>
      </c>
      <c r="D60" s="20">
        <v>1</v>
      </c>
      <c r="E60" s="20">
        <v>2</v>
      </c>
      <c r="F60" s="20">
        <v>3</v>
      </c>
      <c r="G60" s="20">
        <v>4</v>
      </c>
      <c r="H60" s="20">
        <v>5</v>
      </c>
      <c r="I60" s="20">
        <v>6</v>
      </c>
      <c r="J60" s="20">
        <v>7</v>
      </c>
      <c r="K60" s="20">
        <v>8</v>
      </c>
      <c r="L60" s="20">
        <v>9</v>
      </c>
      <c r="M60" s="20">
        <v>10</v>
      </c>
      <c r="N60" s="20">
        <v>11</v>
      </c>
      <c r="O60" s="20">
        <v>12</v>
      </c>
      <c r="P60" s="20">
        <v>13</v>
      </c>
      <c r="Q60" s="20">
        <v>14</v>
      </c>
      <c r="R60" s="20">
        <v>15</v>
      </c>
      <c r="S60" s="20">
        <v>16</v>
      </c>
      <c r="T60" s="20">
        <v>17</v>
      </c>
      <c r="U60" s="20">
        <v>18</v>
      </c>
      <c r="V60" s="20">
        <v>19</v>
      </c>
      <c r="W60" s="20">
        <v>20</v>
      </c>
      <c r="X60" s="20">
        <v>21</v>
      </c>
      <c r="Y60" s="20">
        <v>22</v>
      </c>
      <c r="Z60" s="20">
        <v>23</v>
      </c>
      <c r="AA60" s="20">
        <v>24</v>
      </c>
      <c r="AB60" s="20">
        <v>25</v>
      </c>
      <c r="AC60" s="20">
        <v>26</v>
      </c>
      <c r="AD60" s="20">
        <v>27</v>
      </c>
    </row>
    <row r="62" spans="1:30" x14ac:dyDescent="0.3">
      <c r="B62" t="s">
        <v>36</v>
      </c>
      <c r="C62" s="24">
        <f>NPV(C72,D59:AD59)</f>
        <v>4280611.8727963343</v>
      </c>
    </row>
    <row r="63" spans="1:30" x14ac:dyDescent="0.3">
      <c r="B63" t="s">
        <v>37</v>
      </c>
      <c r="C63" s="25">
        <f>IRR(D59:AD59)</f>
        <v>0.11302356650928758</v>
      </c>
    </row>
    <row r="72" spans="1:3" x14ac:dyDescent="0.3">
      <c r="A72" t="s">
        <v>35</v>
      </c>
      <c r="C72" s="23">
        <v>0.09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47" workbookViewId="0">
      <selection activeCell="F15" sqref="F15"/>
    </sheetView>
  </sheetViews>
  <sheetFormatPr defaultRowHeight="14.4" x14ac:dyDescent="0.3"/>
  <cols>
    <col min="1" max="1" width="3.88671875" customWidth="1"/>
    <col min="2" max="2" width="41.6640625" customWidth="1"/>
    <col min="3" max="20" width="14.6640625" customWidth="1"/>
    <col min="22" max="22" width="14" customWidth="1"/>
    <col min="24" max="24" width="14.44140625" customWidth="1"/>
  </cols>
  <sheetData>
    <row r="1" spans="1:20" x14ac:dyDescent="0.3">
      <c r="A1" s="1" t="s">
        <v>6</v>
      </c>
    </row>
    <row r="2" spans="1:20" x14ac:dyDescent="0.3">
      <c r="A2" s="3"/>
    </row>
    <row r="3" spans="1:20" x14ac:dyDescent="0.3">
      <c r="A3" s="1" t="s">
        <v>34</v>
      </c>
    </row>
    <row r="4" spans="1:20" x14ac:dyDescent="0.3">
      <c r="A4" t="s">
        <v>23</v>
      </c>
      <c r="C4" s="11">
        <v>39000000</v>
      </c>
    </row>
    <row r="5" spans="1:20" x14ac:dyDescent="0.3">
      <c r="A5" t="s">
        <v>33</v>
      </c>
      <c r="C5" s="6">
        <v>0.04</v>
      </c>
    </row>
    <row r="6" spans="1:20" x14ac:dyDescent="0.3">
      <c r="A6" t="s">
        <v>31</v>
      </c>
      <c r="C6" s="6">
        <v>0.03</v>
      </c>
    </row>
    <row r="7" spans="1:20" x14ac:dyDescent="0.3">
      <c r="A7" s="3"/>
    </row>
    <row r="8" spans="1:20" x14ac:dyDescent="0.3">
      <c r="A8" s="20" t="s">
        <v>1</v>
      </c>
      <c r="B8" s="20"/>
      <c r="C8" s="20">
        <v>0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</row>
    <row r="9" spans="1:20" x14ac:dyDescent="0.3">
      <c r="A9" s="20" t="s">
        <v>5</v>
      </c>
      <c r="B9" s="20"/>
      <c r="C9" s="21">
        <v>36892</v>
      </c>
      <c r="D9" s="21">
        <v>37256</v>
      </c>
      <c r="E9" s="21">
        <v>37621</v>
      </c>
      <c r="F9" s="21">
        <v>37986</v>
      </c>
      <c r="G9" s="21">
        <v>38352</v>
      </c>
      <c r="H9" s="21">
        <v>38717</v>
      </c>
      <c r="I9" s="21">
        <v>39082</v>
      </c>
      <c r="J9" s="21">
        <v>39447</v>
      </c>
      <c r="K9" s="21">
        <v>39813</v>
      </c>
      <c r="L9" s="21">
        <v>40178</v>
      </c>
      <c r="M9" s="21">
        <v>40543</v>
      </c>
      <c r="N9" s="21">
        <v>40908</v>
      </c>
      <c r="O9" s="21">
        <v>41274</v>
      </c>
      <c r="P9" s="21">
        <v>41639</v>
      </c>
      <c r="Q9" s="21">
        <v>42004</v>
      </c>
      <c r="R9" s="21">
        <v>42369</v>
      </c>
      <c r="S9" s="21">
        <v>42735</v>
      </c>
      <c r="T9" s="21">
        <v>43100</v>
      </c>
    </row>
    <row r="10" spans="1:20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3">
      <c r="A11" t="s">
        <v>26</v>
      </c>
      <c r="F11">
        <v>25</v>
      </c>
      <c r="G11">
        <f>F11</f>
        <v>25</v>
      </c>
      <c r="H11">
        <f t="shared" ref="H11:T14" si="0">G11</f>
        <v>25</v>
      </c>
      <c r="I11">
        <f t="shared" si="0"/>
        <v>25</v>
      </c>
      <c r="J11">
        <f t="shared" si="0"/>
        <v>25</v>
      </c>
      <c r="K11">
        <f t="shared" si="0"/>
        <v>25</v>
      </c>
      <c r="L11">
        <f t="shared" si="0"/>
        <v>25</v>
      </c>
      <c r="M11">
        <f t="shared" si="0"/>
        <v>25</v>
      </c>
      <c r="N11">
        <f t="shared" si="0"/>
        <v>25</v>
      </c>
      <c r="O11">
        <f t="shared" si="0"/>
        <v>25</v>
      </c>
      <c r="P11">
        <f t="shared" si="0"/>
        <v>25</v>
      </c>
      <c r="Q11">
        <f t="shared" si="0"/>
        <v>25</v>
      </c>
      <c r="R11">
        <f t="shared" si="0"/>
        <v>25</v>
      </c>
      <c r="S11">
        <f t="shared" si="0"/>
        <v>25</v>
      </c>
      <c r="T11">
        <f t="shared" si="0"/>
        <v>25</v>
      </c>
    </row>
    <row r="12" spans="1:20" x14ac:dyDescent="0.3">
      <c r="A12" t="s">
        <v>27</v>
      </c>
      <c r="F12">
        <v>5</v>
      </c>
      <c r="G12">
        <f>F12</f>
        <v>5</v>
      </c>
      <c r="H12">
        <f t="shared" si="0"/>
        <v>5</v>
      </c>
      <c r="I12">
        <f t="shared" si="0"/>
        <v>5</v>
      </c>
      <c r="J12">
        <f t="shared" si="0"/>
        <v>5</v>
      </c>
      <c r="K12">
        <f t="shared" si="0"/>
        <v>5</v>
      </c>
      <c r="L12">
        <f t="shared" si="0"/>
        <v>5</v>
      </c>
      <c r="M12">
        <f t="shared" si="0"/>
        <v>5</v>
      </c>
      <c r="N12">
        <f t="shared" si="0"/>
        <v>5</v>
      </c>
      <c r="O12">
        <f t="shared" si="0"/>
        <v>5</v>
      </c>
      <c r="P12">
        <f t="shared" si="0"/>
        <v>5</v>
      </c>
      <c r="Q12">
        <f t="shared" si="0"/>
        <v>5</v>
      </c>
      <c r="R12">
        <f t="shared" si="0"/>
        <v>5</v>
      </c>
      <c r="S12">
        <f t="shared" si="0"/>
        <v>5</v>
      </c>
      <c r="T12">
        <f t="shared" si="0"/>
        <v>5</v>
      </c>
    </row>
    <row r="13" spans="1:20" x14ac:dyDescent="0.3">
      <c r="A13" t="s">
        <v>28</v>
      </c>
      <c r="F13" s="11">
        <v>5000000</v>
      </c>
      <c r="G13" s="11">
        <f>F13</f>
        <v>5000000</v>
      </c>
      <c r="H13" s="11">
        <f t="shared" si="0"/>
        <v>5000000</v>
      </c>
      <c r="I13" s="11">
        <f t="shared" si="0"/>
        <v>5000000</v>
      </c>
      <c r="J13" s="11">
        <f t="shared" si="0"/>
        <v>5000000</v>
      </c>
      <c r="K13" s="11">
        <f t="shared" si="0"/>
        <v>5000000</v>
      </c>
      <c r="L13" s="11">
        <f t="shared" si="0"/>
        <v>5000000</v>
      </c>
      <c r="M13" s="11">
        <f t="shared" si="0"/>
        <v>5000000</v>
      </c>
      <c r="N13" s="11">
        <f t="shared" si="0"/>
        <v>5000000</v>
      </c>
      <c r="O13" s="11">
        <f t="shared" si="0"/>
        <v>5000000</v>
      </c>
      <c r="P13" s="11">
        <f t="shared" si="0"/>
        <v>5000000</v>
      </c>
      <c r="Q13" s="11">
        <f t="shared" si="0"/>
        <v>5000000</v>
      </c>
      <c r="R13" s="11">
        <f t="shared" si="0"/>
        <v>5000000</v>
      </c>
      <c r="S13" s="11">
        <f t="shared" si="0"/>
        <v>5000000</v>
      </c>
      <c r="T13" s="11">
        <f t="shared" si="0"/>
        <v>5000000</v>
      </c>
    </row>
    <row r="14" spans="1:20" x14ac:dyDescent="0.3">
      <c r="A14" t="s">
        <v>30</v>
      </c>
      <c r="F14" s="6">
        <v>0</v>
      </c>
      <c r="G14" s="6">
        <f>F14</f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</row>
    <row r="15" spans="1:20" x14ac:dyDescent="0.3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5" customFormat="1" x14ac:dyDescent="0.3">
      <c r="A16" s="7"/>
      <c r="C16" s="6"/>
      <c r="D16" s="8"/>
      <c r="E16" s="6"/>
      <c r="F16" s="8"/>
      <c r="G16" s="6"/>
      <c r="H16" s="8"/>
      <c r="I16" s="6"/>
      <c r="J16" s="8"/>
      <c r="K16" s="6"/>
      <c r="L16" s="8"/>
      <c r="M16" s="6"/>
      <c r="N16" s="8"/>
      <c r="O16" s="6"/>
      <c r="P16" s="8"/>
      <c r="Q16" s="6"/>
      <c r="R16" s="8"/>
      <c r="S16" s="6"/>
      <c r="T16" s="8"/>
    </row>
    <row r="17" spans="1:21" x14ac:dyDescent="0.3">
      <c r="A17" s="3" t="s">
        <v>7</v>
      </c>
      <c r="C17" s="10"/>
      <c r="D17" s="10"/>
      <c r="E17" s="10"/>
      <c r="F17" s="11">
        <v>20000</v>
      </c>
      <c r="G17" s="11">
        <v>20200</v>
      </c>
      <c r="H17" s="11">
        <v>20400</v>
      </c>
      <c r="I17" s="11">
        <v>18714</v>
      </c>
      <c r="J17" s="11">
        <v>17283</v>
      </c>
      <c r="K17" s="11">
        <v>17481</v>
      </c>
      <c r="L17" s="11">
        <v>17682</v>
      </c>
      <c r="M17" s="11">
        <v>17886</v>
      </c>
      <c r="N17" s="11">
        <v>18092</v>
      </c>
      <c r="O17" s="11">
        <v>17428</v>
      </c>
      <c r="P17" s="11">
        <v>17628</v>
      </c>
      <c r="Q17" s="11">
        <v>17831</v>
      </c>
      <c r="R17" s="11">
        <v>18036</v>
      </c>
      <c r="S17" s="11">
        <v>18243</v>
      </c>
      <c r="T17" s="11">
        <v>14762</v>
      </c>
    </row>
    <row r="18" spans="1:21" x14ac:dyDescent="0.3">
      <c r="A18" s="3" t="s">
        <v>13</v>
      </c>
      <c r="F18" s="9">
        <f>365-8</f>
        <v>357</v>
      </c>
      <c r="G18" s="9">
        <f>365-8</f>
        <v>357</v>
      </c>
      <c r="H18" s="9">
        <f>365-8</f>
        <v>357</v>
      </c>
      <c r="I18" s="9">
        <f>365-8</f>
        <v>357</v>
      </c>
      <c r="J18" s="9">
        <f>365-8</f>
        <v>357</v>
      </c>
      <c r="K18" s="9">
        <f t="shared" ref="K18:O18" si="1">365-12</f>
        <v>353</v>
      </c>
      <c r="L18" s="9">
        <f t="shared" si="1"/>
        <v>353</v>
      </c>
      <c r="M18" s="9">
        <f t="shared" si="1"/>
        <v>353</v>
      </c>
      <c r="N18" s="9">
        <f t="shared" si="1"/>
        <v>353</v>
      </c>
      <c r="O18" s="9">
        <f t="shared" si="1"/>
        <v>353</v>
      </c>
      <c r="P18" s="9">
        <f>365-16</f>
        <v>349</v>
      </c>
      <c r="Q18" s="9">
        <f>365-16</f>
        <v>349</v>
      </c>
      <c r="R18" s="9">
        <f>365-16</f>
        <v>349</v>
      </c>
      <c r="S18" s="9">
        <f>365-16</f>
        <v>349</v>
      </c>
      <c r="T18" s="9">
        <f>365-16</f>
        <v>349</v>
      </c>
    </row>
    <row r="19" spans="1:21" x14ac:dyDescent="0.3">
      <c r="A19" s="3" t="s">
        <v>25</v>
      </c>
      <c r="F19" s="11">
        <v>4000</v>
      </c>
      <c r="G19" s="11">
        <f>F19*(1+$C$5)</f>
        <v>4160</v>
      </c>
      <c r="H19" s="11">
        <f>G19*(1+$C$5)</f>
        <v>4326.4000000000005</v>
      </c>
      <c r="I19" s="11">
        <f t="shared" ref="I19:T19" si="2">H19*(1+$C$5)</f>
        <v>4499.456000000001</v>
      </c>
      <c r="J19" s="11">
        <f t="shared" si="2"/>
        <v>4679.4342400000014</v>
      </c>
      <c r="K19" s="11">
        <f t="shared" si="2"/>
        <v>4866.6116096000014</v>
      </c>
      <c r="L19" s="11">
        <f t="shared" si="2"/>
        <v>5061.2760739840014</v>
      </c>
      <c r="M19" s="11">
        <f t="shared" si="2"/>
        <v>5263.7271169433616</v>
      </c>
      <c r="N19" s="11">
        <f t="shared" si="2"/>
        <v>5474.2762016210963</v>
      </c>
      <c r="O19" s="11">
        <f t="shared" si="2"/>
        <v>5693.24724968594</v>
      </c>
      <c r="P19" s="11">
        <f t="shared" si="2"/>
        <v>5920.9771396733777</v>
      </c>
      <c r="Q19" s="11">
        <f t="shared" si="2"/>
        <v>6157.8162252603133</v>
      </c>
      <c r="R19" s="11">
        <f t="shared" si="2"/>
        <v>6404.1288742707256</v>
      </c>
      <c r="S19" s="11">
        <f t="shared" si="2"/>
        <v>6660.2940292415551</v>
      </c>
      <c r="T19" s="11">
        <f t="shared" si="2"/>
        <v>6926.7057904112171</v>
      </c>
    </row>
    <row r="20" spans="1:21" x14ac:dyDescent="0.3">
      <c r="A20" s="3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x14ac:dyDescent="0.3">
      <c r="A21" t="s">
        <v>24</v>
      </c>
      <c r="C21" s="11"/>
      <c r="D21" s="11"/>
      <c r="E21" s="11"/>
      <c r="F21" s="11"/>
      <c r="G21" s="11"/>
      <c r="H21" s="11"/>
      <c r="I21" s="11"/>
      <c r="K21" s="11">
        <v>300000</v>
      </c>
      <c r="L21" s="11"/>
      <c r="M21" s="11"/>
      <c r="N21" s="11"/>
      <c r="P21" s="11">
        <v>350000</v>
      </c>
      <c r="Q21" s="11"/>
      <c r="R21" s="11"/>
      <c r="S21" s="11"/>
    </row>
    <row r="22" spans="1:21" x14ac:dyDescent="0.3">
      <c r="A22" s="3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 x14ac:dyDescent="0.3">
      <c r="A23" s="12"/>
    </row>
    <row r="24" spans="1:21" x14ac:dyDescent="0.3">
      <c r="A24" s="1" t="s">
        <v>29</v>
      </c>
      <c r="E24" s="9"/>
      <c r="F24" s="9"/>
      <c r="G24" s="9"/>
    </row>
    <row r="25" spans="1:21" x14ac:dyDescent="0.3">
      <c r="A25" s="12" t="s">
        <v>2</v>
      </c>
      <c r="B25" s="12"/>
      <c r="C25" s="15"/>
      <c r="D25" s="15"/>
      <c r="E25" s="15"/>
      <c r="F25" s="16">
        <f t="shared" ref="F25:T25" si="3">F17*F18</f>
        <v>7140000</v>
      </c>
      <c r="G25" s="16">
        <f t="shared" si="3"/>
        <v>7211400</v>
      </c>
      <c r="H25" s="16">
        <f t="shared" si="3"/>
        <v>7282800</v>
      </c>
      <c r="I25" s="16">
        <f t="shared" si="3"/>
        <v>6680898</v>
      </c>
      <c r="J25" s="16">
        <f t="shared" si="3"/>
        <v>6170031</v>
      </c>
      <c r="K25" s="16">
        <f t="shared" si="3"/>
        <v>6170793</v>
      </c>
      <c r="L25" s="16">
        <f t="shared" si="3"/>
        <v>6241746</v>
      </c>
      <c r="M25" s="16">
        <f t="shared" si="3"/>
        <v>6313758</v>
      </c>
      <c r="N25" s="16">
        <f t="shared" si="3"/>
        <v>6386476</v>
      </c>
      <c r="O25" s="16">
        <f t="shared" si="3"/>
        <v>6152084</v>
      </c>
      <c r="P25" s="16">
        <f t="shared" si="3"/>
        <v>6152172</v>
      </c>
      <c r="Q25" s="16">
        <f t="shared" si="3"/>
        <v>6223019</v>
      </c>
      <c r="R25" s="16">
        <f t="shared" si="3"/>
        <v>6294564</v>
      </c>
      <c r="S25" s="16">
        <f t="shared" si="3"/>
        <v>6366807</v>
      </c>
      <c r="T25" s="16">
        <f t="shared" si="3"/>
        <v>5151938</v>
      </c>
      <c r="U25" s="18"/>
    </row>
    <row r="26" spans="1:21" x14ac:dyDescent="0.3">
      <c r="A26" s="12" t="s">
        <v>3</v>
      </c>
      <c r="B26" s="12"/>
      <c r="C26" s="15"/>
      <c r="D26" s="15"/>
      <c r="E26" s="15"/>
      <c r="F26" s="16">
        <f t="shared" ref="F26:T26" si="4">F19*F18</f>
        <v>1428000</v>
      </c>
      <c r="G26" s="16">
        <f t="shared" si="4"/>
        <v>1485120</v>
      </c>
      <c r="H26" s="16">
        <f t="shared" si="4"/>
        <v>1544524.8000000003</v>
      </c>
      <c r="I26" s="16">
        <f t="shared" si="4"/>
        <v>1606305.7920000004</v>
      </c>
      <c r="J26" s="16">
        <f t="shared" si="4"/>
        <v>1670558.0236800006</v>
      </c>
      <c r="K26" s="16">
        <f t="shared" si="4"/>
        <v>1717913.8981888006</v>
      </c>
      <c r="L26" s="16">
        <f t="shared" si="4"/>
        <v>1786630.4541163526</v>
      </c>
      <c r="M26" s="16">
        <f t="shared" si="4"/>
        <v>1858095.6722810066</v>
      </c>
      <c r="N26" s="16">
        <f t="shared" si="4"/>
        <v>1932419.499172247</v>
      </c>
      <c r="O26" s="16">
        <f t="shared" si="4"/>
        <v>2009716.2791391369</v>
      </c>
      <c r="P26" s="16">
        <f t="shared" si="4"/>
        <v>2066421.0217460089</v>
      </c>
      <c r="Q26" s="16">
        <f t="shared" si="4"/>
        <v>2149077.8626158494</v>
      </c>
      <c r="R26" s="16">
        <f t="shared" si="4"/>
        <v>2235040.9771204833</v>
      </c>
      <c r="S26" s="16">
        <f t="shared" si="4"/>
        <v>2324442.6162053025</v>
      </c>
      <c r="T26" s="16">
        <f t="shared" si="4"/>
        <v>2417420.3208535146</v>
      </c>
      <c r="U26" s="18"/>
    </row>
    <row r="27" spans="1:21" x14ac:dyDescent="0.3">
      <c r="C27" s="12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8"/>
    </row>
    <row r="28" spans="1:21" x14ac:dyDescent="0.3">
      <c r="A28" s="12" t="s">
        <v>8</v>
      </c>
      <c r="C28" s="15"/>
      <c r="D28" s="15"/>
      <c r="E28" s="15"/>
      <c r="F28" s="16">
        <f>F25-F26</f>
        <v>5712000</v>
      </c>
      <c r="G28" s="16">
        <f t="shared" ref="G28:T28" si="5">G25-G26</f>
        <v>5726280</v>
      </c>
      <c r="H28" s="16">
        <f t="shared" si="5"/>
        <v>5738275.1999999993</v>
      </c>
      <c r="I28" s="16">
        <f t="shared" si="5"/>
        <v>5074592.2079999996</v>
      </c>
      <c r="J28" s="16">
        <f t="shared" si="5"/>
        <v>4499472.9763199994</v>
      </c>
      <c r="K28" s="16">
        <f t="shared" si="5"/>
        <v>4452879.1018111994</v>
      </c>
      <c r="L28" s="16">
        <f t="shared" si="5"/>
        <v>4455115.5458836472</v>
      </c>
      <c r="M28" s="16">
        <f t="shared" si="5"/>
        <v>4455662.3277189936</v>
      </c>
      <c r="N28" s="16">
        <f t="shared" si="5"/>
        <v>4454056.500827753</v>
      </c>
      <c r="O28" s="16">
        <f t="shared" si="5"/>
        <v>4142367.7208608631</v>
      </c>
      <c r="P28" s="16">
        <f t="shared" si="5"/>
        <v>4085750.9782539913</v>
      </c>
      <c r="Q28" s="16">
        <f t="shared" si="5"/>
        <v>4073941.1373841506</v>
      </c>
      <c r="R28" s="16">
        <f t="shared" si="5"/>
        <v>4059523.0228795167</v>
      </c>
      <c r="S28" s="16">
        <f t="shared" si="5"/>
        <v>4042364.3837946975</v>
      </c>
      <c r="T28" s="16">
        <f t="shared" si="5"/>
        <v>2734517.6791464854</v>
      </c>
      <c r="U28" s="18"/>
    </row>
    <row r="29" spans="1:21" x14ac:dyDescent="0.3">
      <c r="C29" s="12"/>
      <c r="D29" s="12"/>
      <c r="E29" s="1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8"/>
    </row>
    <row r="30" spans="1:21" x14ac:dyDescent="0.3">
      <c r="A30" s="12" t="s">
        <v>4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1" x14ac:dyDescent="0.3">
      <c r="A31" s="12"/>
      <c r="B31" s="12" t="s">
        <v>10</v>
      </c>
      <c r="C31" s="11"/>
      <c r="D31" s="11"/>
      <c r="E31" s="11"/>
      <c r="F31" s="11">
        <f t="shared" ref="F31:T31" si="6">(F45-F13)/F11</f>
        <v>1360000</v>
      </c>
      <c r="G31" s="11">
        <f t="shared" si="6"/>
        <v>1360000</v>
      </c>
      <c r="H31" s="11">
        <f t="shared" si="6"/>
        <v>1360000</v>
      </c>
      <c r="I31" s="11">
        <f t="shared" si="6"/>
        <v>1360000</v>
      </c>
      <c r="J31" s="11">
        <f t="shared" si="6"/>
        <v>1360000</v>
      </c>
      <c r="K31" s="11">
        <f t="shared" si="6"/>
        <v>1360000</v>
      </c>
      <c r="L31" s="11">
        <f t="shared" si="6"/>
        <v>1360000</v>
      </c>
      <c r="M31" s="11">
        <f t="shared" si="6"/>
        <v>1360000</v>
      </c>
      <c r="N31" s="11">
        <f t="shared" si="6"/>
        <v>1360000</v>
      </c>
      <c r="O31" s="11">
        <f t="shared" si="6"/>
        <v>1360000</v>
      </c>
      <c r="P31" s="11">
        <f t="shared" si="6"/>
        <v>1360000</v>
      </c>
      <c r="Q31" s="11">
        <f t="shared" si="6"/>
        <v>1360000</v>
      </c>
      <c r="R31" s="11">
        <f t="shared" si="6"/>
        <v>1360000</v>
      </c>
      <c r="S31" s="11">
        <f t="shared" si="6"/>
        <v>1360000</v>
      </c>
      <c r="T31" s="11">
        <f t="shared" si="6"/>
        <v>1360000</v>
      </c>
    </row>
    <row r="32" spans="1:21" x14ac:dyDescent="0.3">
      <c r="A32" s="12"/>
      <c r="B32" s="12" t="s">
        <v>18</v>
      </c>
      <c r="C32" s="11"/>
      <c r="D32" s="11"/>
      <c r="E32" s="11"/>
      <c r="F32" s="11"/>
      <c r="G32" s="11"/>
      <c r="H32" s="11"/>
      <c r="I32" s="11"/>
      <c r="J32" s="11"/>
      <c r="K32" s="11">
        <f>K47/K12</f>
        <v>60000</v>
      </c>
      <c r="L32" s="11">
        <f>L47/L12</f>
        <v>60000</v>
      </c>
      <c r="M32" s="11">
        <f>M47/M12</f>
        <v>60000</v>
      </c>
      <c r="N32" s="11">
        <f>N47/N12</f>
        <v>60000</v>
      </c>
      <c r="O32" s="11">
        <f>O47/O12</f>
        <v>60000</v>
      </c>
      <c r="P32" s="11"/>
      <c r="Q32" s="11"/>
      <c r="R32" s="11"/>
      <c r="S32" s="11"/>
      <c r="T32" s="11"/>
    </row>
    <row r="33" spans="1:20" x14ac:dyDescent="0.3">
      <c r="A33" s="12"/>
      <c r="B33" s="12" t="s">
        <v>19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>P49/P12</f>
        <v>70000</v>
      </c>
      <c r="Q33" s="11">
        <f>Q49/Q12</f>
        <v>70000</v>
      </c>
      <c r="R33" s="11">
        <f>R49/R12</f>
        <v>70000</v>
      </c>
      <c r="S33" s="11">
        <f>S49/S12</f>
        <v>70000</v>
      </c>
      <c r="T33" s="11">
        <f>T49/T12</f>
        <v>70000</v>
      </c>
    </row>
    <row r="34" spans="1:20" x14ac:dyDescent="0.3">
      <c r="A34" s="12"/>
      <c r="B34" s="12" t="s">
        <v>20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3">
      <c r="A35" s="12"/>
      <c r="B35" s="12" t="s">
        <v>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x14ac:dyDescent="0.3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3">
      <c r="A37" s="12" t="s">
        <v>14</v>
      </c>
      <c r="B37" s="12"/>
      <c r="C37" s="15"/>
      <c r="D37" s="15"/>
      <c r="E37" s="15"/>
      <c r="F37" s="16">
        <f>F28-SUM(F31:F35)</f>
        <v>4352000</v>
      </c>
      <c r="G37" s="16">
        <f t="shared" ref="G37:T37" si="7">G28-SUM(G31:G35)</f>
        <v>4366280</v>
      </c>
      <c r="H37" s="16">
        <f t="shared" si="7"/>
        <v>4378275.1999999993</v>
      </c>
      <c r="I37" s="16">
        <f t="shared" si="7"/>
        <v>3714592.2079999996</v>
      </c>
      <c r="J37" s="16">
        <f t="shared" si="7"/>
        <v>3139472.9763199994</v>
      </c>
      <c r="K37" s="16">
        <f t="shared" si="7"/>
        <v>3032879.1018111994</v>
      </c>
      <c r="L37" s="16">
        <f t="shared" si="7"/>
        <v>3035115.5458836472</v>
      </c>
      <c r="M37" s="16">
        <f t="shared" si="7"/>
        <v>3035662.3277189936</v>
      </c>
      <c r="N37" s="16">
        <f t="shared" si="7"/>
        <v>3034056.500827753</v>
      </c>
      <c r="O37" s="16">
        <f t="shared" si="7"/>
        <v>2722367.7208608631</v>
      </c>
      <c r="P37" s="16">
        <f t="shared" si="7"/>
        <v>2655750.9782539913</v>
      </c>
      <c r="Q37" s="16">
        <f t="shared" si="7"/>
        <v>2643941.1373841506</v>
      </c>
      <c r="R37" s="16">
        <f t="shared" si="7"/>
        <v>2629523.0228795167</v>
      </c>
      <c r="S37" s="16">
        <f t="shared" si="7"/>
        <v>2612364.3837946975</v>
      </c>
      <c r="T37" s="16">
        <f t="shared" si="7"/>
        <v>1304517.6791464854</v>
      </c>
    </row>
    <row r="38" spans="1:20" x14ac:dyDescent="0.3">
      <c r="A38" s="12" t="s">
        <v>0</v>
      </c>
      <c r="C38" s="15"/>
      <c r="D38" s="15"/>
      <c r="E38" s="15"/>
      <c r="F38" s="16">
        <f t="shared" ref="F38:T38" si="8">F37*F14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16">
        <f t="shared" si="8"/>
        <v>0</v>
      </c>
      <c r="K38" s="16">
        <f t="shared" si="8"/>
        <v>0</v>
      </c>
      <c r="L38" s="16">
        <f t="shared" si="8"/>
        <v>0</v>
      </c>
      <c r="M38" s="16">
        <f t="shared" si="8"/>
        <v>0</v>
      </c>
      <c r="N38" s="16">
        <f t="shared" si="8"/>
        <v>0</v>
      </c>
      <c r="O38" s="16">
        <f t="shared" si="8"/>
        <v>0</v>
      </c>
      <c r="P38" s="16">
        <f t="shared" si="8"/>
        <v>0</v>
      </c>
      <c r="Q38" s="16">
        <f t="shared" si="8"/>
        <v>0</v>
      </c>
      <c r="R38" s="16">
        <f t="shared" si="8"/>
        <v>0</v>
      </c>
      <c r="S38" s="16">
        <f t="shared" si="8"/>
        <v>0</v>
      </c>
      <c r="T38" s="16">
        <f t="shared" si="8"/>
        <v>0</v>
      </c>
    </row>
    <row r="39" spans="1:20" x14ac:dyDescent="0.3">
      <c r="A39" s="12" t="s">
        <v>15</v>
      </c>
      <c r="B39" s="12"/>
      <c r="C39" s="15"/>
      <c r="D39" s="15"/>
      <c r="E39" s="15"/>
      <c r="F39" s="16">
        <f>F37-F38</f>
        <v>4352000</v>
      </c>
      <c r="G39" s="16">
        <f t="shared" ref="G39:T39" si="9">G37-G38</f>
        <v>4366280</v>
      </c>
      <c r="H39" s="16">
        <f t="shared" si="9"/>
        <v>4378275.1999999993</v>
      </c>
      <c r="I39" s="16">
        <f t="shared" si="9"/>
        <v>3714592.2079999996</v>
      </c>
      <c r="J39" s="16">
        <f t="shared" si="9"/>
        <v>3139472.9763199994</v>
      </c>
      <c r="K39" s="16">
        <f t="shared" si="9"/>
        <v>3032879.1018111994</v>
      </c>
      <c r="L39" s="16">
        <f t="shared" si="9"/>
        <v>3035115.5458836472</v>
      </c>
      <c r="M39" s="16">
        <f t="shared" si="9"/>
        <v>3035662.3277189936</v>
      </c>
      <c r="N39" s="16">
        <f t="shared" si="9"/>
        <v>3034056.500827753</v>
      </c>
      <c r="O39" s="16">
        <f t="shared" si="9"/>
        <v>2722367.7208608631</v>
      </c>
      <c r="P39" s="16">
        <f t="shared" si="9"/>
        <v>2655750.9782539913</v>
      </c>
      <c r="Q39" s="16">
        <f t="shared" si="9"/>
        <v>2643941.1373841506</v>
      </c>
      <c r="R39" s="16">
        <f t="shared" si="9"/>
        <v>2629523.0228795167</v>
      </c>
      <c r="S39" s="16">
        <f t="shared" si="9"/>
        <v>2612364.3837946975</v>
      </c>
      <c r="T39" s="16">
        <f t="shared" si="9"/>
        <v>1304517.6791464854</v>
      </c>
    </row>
    <row r="40" spans="1:20" x14ac:dyDescent="0.3">
      <c r="B40" s="12"/>
      <c r="C40" s="12"/>
      <c r="D40" s="12"/>
      <c r="E40" s="12"/>
      <c r="F40" s="13"/>
      <c r="G40" s="9"/>
    </row>
    <row r="41" spans="1:20" x14ac:dyDescent="0.3">
      <c r="A41" s="14" t="s">
        <v>32</v>
      </c>
      <c r="B41" s="12"/>
      <c r="C41" s="12"/>
      <c r="D41" s="12"/>
      <c r="E41" s="12"/>
      <c r="F41" s="13"/>
      <c r="G41" s="9"/>
    </row>
    <row r="42" spans="1:20" x14ac:dyDescent="0.3">
      <c r="A42" s="14" t="s">
        <v>16</v>
      </c>
      <c r="B42" s="12"/>
      <c r="C42" s="12"/>
      <c r="D42" s="12"/>
      <c r="E42" s="12"/>
      <c r="F42" s="13"/>
      <c r="G42" s="9"/>
    </row>
    <row r="43" spans="1:20" x14ac:dyDescent="0.3">
      <c r="A43" s="12" t="s">
        <v>9</v>
      </c>
      <c r="C43" s="16"/>
      <c r="D43" s="16"/>
      <c r="E43" s="16"/>
      <c r="F43" s="16">
        <v>500000</v>
      </c>
      <c r="G43" s="16">
        <f>F43*(1+$C$6)</f>
        <v>515000</v>
      </c>
      <c r="H43" s="16">
        <f t="shared" ref="H43:T43" si="10">G43*(1+$C$6)</f>
        <v>530450</v>
      </c>
      <c r="I43" s="16">
        <f t="shared" si="10"/>
        <v>546363.5</v>
      </c>
      <c r="J43" s="16">
        <f t="shared" si="10"/>
        <v>562754.40500000003</v>
      </c>
      <c r="K43" s="16">
        <f t="shared" si="10"/>
        <v>579637.03714999999</v>
      </c>
      <c r="L43" s="16">
        <f t="shared" si="10"/>
        <v>597026.14826449996</v>
      </c>
      <c r="M43" s="16">
        <f t="shared" si="10"/>
        <v>614936.93271243502</v>
      </c>
      <c r="N43" s="16">
        <f t="shared" si="10"/>
        <v>633385.04069380811</v>
      </c>
      <c r="O43" s="16">
        <f t="shared" si="10"/>
        <v>652386.59191462235</v>
      </c>
      <c r="P43" s="16">
        <f t="shared" si="10"/>
        <v>671958.18967206101</v>
      </c>
      <c r="Q43" s="16">
        <f t="shared" si="10"/>
        <v>692116.93536222284</v>
      </c>
      <c r="R43" s="16">
        <f t="shared" si="10"/>
        <v>712880.44342308957</v>
      </c>
      <c r="S43" s="16">
        <f t="shared" si="10"/>
        <v>734266.85672578227</v>
      </c>
      <c r="T43" s="16">
        <f t="shared" si="10"/>
        <v>756294.86242755572</v>
      </c>
    </row>
    <row r="44" spans="1:20" x14ac:dyDescent="0.3">
      <c r="A44" s="12" t="s">
        <v>17</v>
      </c>
      <c r="C44" s="12"/>
      <c r="D44" s="12"/>
      <c r="E44" s="12"/>
      <c r="F44" s="13"/>
      <c r="G44" s="9"/>
    </row>
    <row r="45" spans="1:20" x14ac:dyDescent="0.3">
      <c r="B45" s="12" t="s">
        <v>10</v>
      </c>
      <c r="C45" s="17"/>
      <c r="D45" s="17">
        <f>C4*10%</f>
        <v>3900000</v>
      </c>
      <c r="E45" s="17">
        <f>C4*20%</f>
        <v>7800000</v>
      </c>
      <c r="F45" s="17">
        <f>C4</f>
        <v>39000000</v>
      </c>
      <c r="G45" s="11">
        <f>F45</f>
        <v>39000000</v>
      </c>
      <c r="H45" s="11">
        <f t="shared" ref="H45:T45" si="11">G45</f>
        <v>39000000</v>
      </c>
      <c r="I45" s="11">
        <f t="shared" si="11"/>
        <v>39000000</v>
      </c>
      <c r="J45" s="11">
        <f t="shared" si="11"/>
        <v>39000000</v>
      </c>
      <c r="K45" s="11">
        <f t="shared" si="11"/>
        <v>39000000</v>
      </c>
      <c r="L45" s="11">
        <f t="shared" si="11"/>
        <v>39000000</v>
      </c>
      <c r="M45" s="11">
        <f t="shared" si="11"/>
        <v>39000000</v>
      </c>
      <c r="N45" s="11">
        <f t="shared" si="11"/>
        <v>39000000</v>
      </c>
      <c r="O45" s="11">
        <f t="shared" si="11"/>
        <v>39000000</v>
      </c>
      <c r="P45" s="11">
        <f t="shared" si="11"/>
        <v>39000000</v>
      </c>
      <c r="Q45" s="11">
        <f t="shared" si="11"/>
        <v>39000000</v>
      </c>
      <c r="R45" s="11">
        <f t="shared" si="11"/>
        <v>39000000</v>
      </c>
      <c r="S45" s="11">
        <f t="shared" si="11"/>
        <v>39000000</v>
      </c>
      <c r="T45" s="11">
        <f t="shared" si="11"/>
        <v>39000000</v>
      </c>
    </row>
    <row r="46" spans="1:20" x14ac:dyDescent="0.3">
      <c r="B46" s="12" t="s">
        <v>11</v>
      </c>
      <c r="C46" s="17"/>
      <c r="D46" s="17"/>
      <c r="E46" s="17"/>
      <c r="F46" s="17">
        <f t="shared" ref="F46:T46" si="12">E46+F31</f>
        <v>1360000</v>
      </c>
      <c r="G46" s="17">
        <f t="shared" si="12"/>
        <v>2720000</v>
      </c>
      <c r="H46" s="17">
        <f t="shared" si="12"/>
        <v>4080000</v>
      </c>
      <c r="I46" s="17">
        <f t="shared" si="12"/>
        <v>5440000</v>
      </c>
      <c r="J46" s="17">
        <f t="shared" si="12"/>
        <v>6800000</v>
      </c>
      <c r="K46" s="17">
        <f t="shared" si="12"/>
        <v>8160000</v>
      </c>
      <c r="L46" s="17">
        <f t="shared" si="12"/>
        <v>9520000</v>
      </c>
      <c r="M46" s="17">
        <f t="shared" si="12"/>
        <v>10880000</v>
      </c>
      <c r="N46" s="17">
        <f t="shared" si="12"/>
        <v>12240000</v>
      </c>
      <c r="O46" s="17">
        <f t="shared" si="12"/>
        <v>13600000</v>
      </c>
      <c r="P46" s="17">
        <f t="shared" si="12"/>
        <v>14960000</v>
      </c>
      <c r="Q46" s="17">
        <f t="shared" si="12"/>
        <v>16320000</v>
      </c>
      <c r="R46" s="17">
        <f t="shared" si="12"/>
        <v>17680000</v>
      </c>
      <c r="S46" s="17">
        <f t="shared" si="12"/>
        <v>19040000</v>
      </c>
      <c r="T46" s="17">
        <f t="shared" si="12"/>
        <v>20400000</v>
      </c>
    </row>
    <row r="47" spans="1:20" x14ac:dyDescent="0.3">
      <c r="B47" s="12" t="s">
        <v>18</v>
      </c>
      <c r="C47" s="17"/>
      <c r="D47" s="16"/>
      <c r="E47" s="16"/>
      <c r="F47" s="16"/>
      <c r="G47" s="16"/>
      <c r="H47" s="16"/>
      <c r="I47" s="16"/>
      <c r="K47" s="16">
        <f>K21</f>
        <v>300000</v>
      </c>
      <c r="L47" s="16">
        <f>K47</f>
        <v>300000</v>
      </c>
      <c r="M47" s="16">
        <f>L47</f>
        <v>300000</v>
      </c>
      <c r="N47" s="16">
        <f>M47</f>
        <v>300000</v>
      </c>
      <c r="O47" s="16">
        <f>N47</f>
        <v>300000</v>
      </c>
      <c r="P47" s="16">
        <f>O47</f>
        <v>300000</v>
      </c>
      <c r="Q47" s="16">
        <f t="shared" ref="Q47:T48" si="13">P47</f>
        <v>300000</v>
      </c>
      <c r="R47" s="16">
        <f t="shared" si="13"/>
        <v>300000</v>
      </c>
      <c r="S47" s="16">
        <f t="shared" si="13"/>
        <v>300000</v>
      </c>
      <c r="T47" s="16">
        <f t="shared" si="13"/>
        <v>300000</v>
      </c>
    </row>
    <row r="48" spans="1:20" x14ac:dyDescent="0.3">
      <c r="B48" s="12" t="s">
        <v>11</v>
      </c>
      <c r="C48" s="17"/>
      <c r="D48" s="16"/>
      <c r="E48" s="16"/>
      <c r="F48" s="16"/>
      <c r="G48" s="16"/>
      <c r="H48" s="16"/>
      <c r="I48" s="16"/>
      <c r="J48" s="16"/>
      <c r="K48" s="16">
        <f>J48+K32</f>
        <v>60000</v>
      </c>
      <c r="L48" s="16">
        <f>K48+L32</f>
        <v>120000</v>
      </c>
      <c r="M48" s="16">
        <f>L48+M32</f>
        <v>180000</v>
      </c>
      <c r="N48" s="16">
        <f>M48+N32</f>
        <v>240000</v>
      </c>
      <c r="O48" s="16">
        <f>N48+O32</f>
        <v>300000</v>
      </c>
      <c r="P48" s="16">
        <f>O48</f>
        <v>300000</v>
      </c>
      <c r="Q48" s="16">
        <f t="shared" si="13"/>
        <v>300000</v>
      </c>
      <c r="R48" s="16">
        <f t="shared" si="13"/>
        <v>300000</v>
      </c>
      <c r="S48" s="16">
        <f t="shared" si="13"/>
        <v>300000</v>
      </c>
      <c r="T48" s="16">
        <f t="shared" si="13"/>
        <v>300000</v>
      </c>
    </row>
    <row r="49" spans="1:20" x14ac:dyDescent="0.3">
      <c r="B49" s="12" t="s">
        <v>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P49" s="18">
        <f>P21</f>
        <v>350000</v>
      </c>
      <c r="Q49" s="18">
        <f>P49</f>
        <v>350000</v>
      </c>
      <c r="R49" s="18">
        <f>Q49</f>
        <v>350000</v>
      </c>
      <c r="S49" s="18">
        <f>R49</f>
        <v>350000</v>
      </c>
      <c r="T49" s="18">
        <f>S49</f>
        <v>350000</v>
      </c>
    </row>
    <row r="50" spans="1:20" x14ac:dyDescent="0.3">
      <c r="B50" s="12" t="s">
        <v>11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>O50+P33</f>
        <v>70000</v>
      </c>
      <c r="Q50" s="18">
        <f>P50+Q33</f>
        <v>140000</v>
      </c>
      <c r="R50" s="18">
        <f>Q50+R33</f>
        <v>210000</v>
      </c>
      <c r="S50" s="18">
        <f>R50+S33</f>
        <v>280000</v>
      </c>
      <c r="T50" s="18">
        <f>S50+T33</f>
        <v>350000</v>
      </c>
    </row>
    <row r="51" spans="1:20" x14ac:dyDescent="0.3">
      <c r="B51" s="12" t="s">
        <v>20</v>
      </c>
      <c r="F51" s="9"/>
      <c r="G51" s="9"/>
    </row>
    <row r="52" spans="1:20" x14ac:dyDescent="0.3">
      <c r="B52" s="12" t="s">
        <v>11</v>
      </c>
      <c r="F52" s="9"/>
      <c r="G52" s="9"/>
    </row>
    <row r="53" spans="1:20" x14ac:dyDescent="0.3">
      <c r="A53" s="14"/>
      <c r="B53" s="12" t="s">
        <v>21</v>
      </c>
      <c r="F53" s="9"/>
      <c r="G53" s="9"/>
    </row>
    <row r="54" spans="1:20" x14ac:dyDescent="0.3">
      <c r="B54" s="12" t="s">
        <v>11</v>
      </c>
      <c r="F54" s="9"/>
      <c r="G54" s="9"/>
    </row>
    <row r="55" spans="1:20" x14ac:dyDescent="0.3">
      <c r="B55" s="12"/>
      <c r="F55" s="9"/>
      <c r="G55" s="9"/>
    </row>
    <row r="56" spans="1:20" x14ac:dyDescent="0.3">
      <c r="A56" s="1" t="s">
        <v>22</v>
      </c>
      <c r="B56" s="12"/>
      <c r="D56" s="18">
        <f t="shared" ref="D56:T56" si="14">D43+D45-D46+D47-D48+D49-D50+D51-D52+D53-D54</f>
        <v>3900000</v>
      </c>
      <c r="E56" s="18">
        <f t="shared" si="14"/>
        <v>7800000</v>
      </c>
      <c r="F56" s="18">
        <f t="shared" si="14"/>
        <v>38140000</v>
      </c>
      <c r="G56" s="18">
        <f t="shared" si="14"/>
        <v>36795000</v>
      </c>
      <c r="H56" s="18">
        <f t="shared" si="14"/>
        <v>35450450</v>
      </c>
      <c r="I56" s="18">
        <f t="shared" si="14"/>
        <v>34106363.5</v>
      </c>
      <c r="J56" s="18">
        <f t="shared" si="14"/>
        <v>32762754.405000001</v>
      </c>
      <c r="K56" s="18">
        <f t="shared" si="14"/>
        <v>31659637.037150003</v>
      </c>
      <c r="L56" s="18">
        <f t="shared" si="14"/>
        <v>30257026.148264498</v>
      </c>
      <c r="M56" s="18">
        <f t="shared" si="14"/>
        <v>28854936.932712436</v>
      </c>
      <c r="N56" s="18">
        <f t="shared" si="14"/>
        <v>27453385.040693805</v>
      </c>
      <c r="O56" s="18">
        <f t="shared" si="14"/>
        <v>26052386.591914624</v>
      </c>
      <c r="P56" s="18">
        <f t="shared" si="14"/>
        <v>24991958.18967206</v>
      </c>
      <c r="Q56" s="18">
        <f t="shared" si="14"/>
        <v>23582116.93536222</v>
      </c>
      <c r="R56" s="18">
        <f t="shared" si="14"/>
        <v>22172880.443423092</v>
      </c>
      <c r="S56" s="18">
        <f t="shared" si="14"/>
        <v>20764266.856725782</v>
      </c>
      <c r="T56" s="18">
        <f t="shared" si="14"/>
        <v>19356294.862427555</v>
      </c>
    </row>
    <row r="57" spans="1:20" x14ac:dyDescent="0.3">
      <c r="F57" s="9"/>
      <c r="G57" s="9"/>
    </row>
    <row r="58" spans="1:20" s="2" customFormat="1" x14ac:dyDescent="0.3">
      <c r="F58" s="19"/>
      <c r="G58" s="19"/>
    </row>
    <row r="59" spans="1:20" x14ac:dyDescent="0.3">
      <c r="A59" s="1" t="s">
        <v>12</v>
      </c>
      <c r="C59" s="9"/>
      <c r="D59" s="9">
        <f>-D45</f>
        <v>-3900000</v>
      </c>
      <c r="E59" s="9">
        <f>-E45+D45</f>
        <v>-3900000</v>
      </c>
      <c r="F59" s="9">
        <f>F39+SUM(F31:F35)-(F43-E43)-F45+E45</f>
        <v>-25988000</v>
      </c>
      <c r="G59" s="9">
        <f t="shared" ref="G59:T59" si="15">G39+SUM(G31:G35)-(G43-F43)-G45+F45</f>
        <v>5711280</v>
      </c>
      <c r="H59" s="9">
        <f t="shared" si="15"/>
        <v>5722825.1999999993</v>
      </c>
      <c r="I59" s="9">
        <f t="shared" si="15"/>
        <v>5058678.7079999968</v>
      </c>
      <c r="J59" s="9">
        <f t="shared" si="15"/>
        <v>4483082.0713199973</v>
      </c>
      <c r="K59" s="9">
        <f t="shared" si="15"/>
        <v>4435996.4696611986</v>
      </c>
      <c r="L59" s="9">
        <f t="shared" si="15"/>
        <v>4437726.4347691461</v>
      </c>
      <c r="M59" s="9">
        <f t="shared" si="15"/>
        <v>4437751.5432710573</v>
      </c>
      <c r="N59" s="9">
        <f t="shared" si="15"/>
        <v>4435608.3928463757</v>
      </c>
      <c r="O59" s="9">
        <f t="shared" si="15"/>
        <v>4123366.1696400493</v>
      </c>
      <c r="P59" s="9">
        <f t="shared" si="15"/>
        <v>4066179.3804965541</v>
      </c>
      <c r="Q59" s="9">
        <f t="shared" si="15"/>
        <v>4053782.391693987</v>
      </c>
      <c r="R59" s="9">
        <f t="shared" si="15"/>
        <v>4038759.5148186535</v>
      </c>
      <c r="S59" s="9">
        <f t="shared" si="15"/>
        <v>4020977.9704920053</v>
      </c>
      <c r="T59" s="9">
        <f t="shared" si="15"/>
        <v>2712489.6734447107</v>
      </c>
    </row>
    <row r="60" spans="1:20" x14ac:dyDescent="0.3">
      <c r="C60" s="20">
        <v>0</v>
      </c>
      <c r="D60" s="20">
        <v>1</v>
      </c>
      <c r="E60" s="20">
        <v>2</v>
      </c>
      <c r="F60" s="20">
        <v>3</v>
      </c>
      <c r="G60" s="20">
        <v>4</v>
      </c>
      <c r="H60" s="20">
        <v>5</v>
      </c>
      <c r="I60" s="20">
        <v>6</v>
      </c>
      <c r="J60" s="20">
        <v>7</v>
      </c>
      <c r="K60" s="20">
        <v>8</v>
      </c>
      <c r="L60" s="20">
        <v>9</v>
      </c>
      <c r="M60" s="20">
        <v>10</v>
      </c>
      <c r="N60" s="20">
        <v>11</v>
      </c>
      <c r="O60" s="20">
        <v>12</v>
      </c>
      <c r="P60" s="20">
        <v>13</v>
      </c>
      <c r="Q60" s="20">
        <v>14</v>
      </c>
      <c r="R60" s="20">
        <v>15</v>
      </c>
      <c r="S60" s="20">
        <v>16</v>
      </c>
      <c r="T60" s="20">
        <v>17</v>
      </c>
    </row>
    <row r="62" spans="1:20" x14ac:dyDescent="0.3">
      <c r="B62" t="s">
        <v>36</v>
      </c>
      <c r="C62" s="24">
        <f>NPV(C72,D59:T59)</f>
        <v>922892.8397238648</v>
      </c>
    </row>
    <row r="63" spans="1:20" x14ac:dyDescent="0.3">
      <c r="B63" t="s">
        <v>37</v>
      </c>
      <c r="C63" s="25">
        <f>IRR(D59:T59)</f>
        <v>9.6203869716801726E-2</v>
      </c>
    </row>
    <row r="72" spans="1:3" x14ac:dyDescent="0.3">
      <c r="A72" t="s">
        <v>35</v>
      </c>
      <c r="C72" s="23">
        <v>0.09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Ocean Carriers FCF</vt:lpstr>
      <vt:lpstr>15 year boat life, 35% tax rate</vt:lpstr>
      <vt:lpstr>25 year boat life, 0% tax rate</vt:lpstr>
      <vt:lpstr>15 year boat life, 0% tax rate </vt:lpstr>
    </vt:vector>
  </TitlesOfParts>
  <Company>Brigham Young University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T. Fuller Jr.</dc:creator>
  <cp:lastModifiedBy>Mayank</cp:lastModifiedBy>
  <cp:lastPrinted>2012-06-15T17:59:20Z</cp:lastPrinted>
  <dcterms:created xsi:type="dcterms:W3CDTF">2011-11-04T22:17:59Z</dcterms:created>
  <dcterms:modified xsi:type="dcterms:W3CDTF">2015-11-23T14:22:48Z</dcterms:modified>
</cp:coreProperties>
</file>